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5675" windowHeight="14070"/>
  </bookViews>
  <sheets>
    <sheet name="Rekapitulace stavby" sheetId="1" r:id="rId1"/>
    <sheet name="101 - Komunikace - ul. Re..." sheetId="2" r:id="rId2"/>
    <sheet name="00 - Všeobecné podmínky" sheetId="3" r:id="rId3"/>
  </sheets>
  <definedNames>
    <definedName name="_xlnm._FilterDatabase" localSheetId="2" hidden="1">'00 - Všeobecné podmínky'!$C$77:$K$89</definedName>
    <definedName name="_xlnm._FilterDatabase" localSheetId="1" hidden="1">'101 - Komunikace - ul. Re...'!$C$82:$K$198</definedName>
    <definedName name="_xlnm.Print_Titles" localSheetId="2">'00 - Všeobecné podmínky'!$77:$77</definedName>
    <definedName name="_xlnm.Print_Titles" localSheetId="1">'101 - Komunikace - ul. Re...'!$82:$82</definedName>
    <definedName name="_xlnm.Print_Titles" localSheetId="0">'Rekapitulace stavby'!$49:$49</definedName>
    <definedName name="_xlnm.Print_Area" localSheetId="2">'00 - Všeobecné podmínky'!$C$4:$J$36,'00 - Všeobecné podmínky'!$C$42:$J$59,'00 - Všeobecné podmínky'!$C$65:$K$89</definedName>
    <definedName name="_xlnm.Print_Area" localSheetId="1">'101 - Komunikace - ul. Re...'!$C$4:$J$36,'101 - Komunikace - ul. Re...'!$C$42:$J$64,'101 - Komunikace - ul. Re...'!$C$70:$K$198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BE87" i="3"/>
  <c r="T87" i="3"/>
  <c r="R87" i="3"/>
  <c r="P87" i="3"/>
  <c r="BK87" i="3"/>
  <c r="J87" i="3"/>
  <c r="BI86" i="3"/>
  <c r="BH86" i="3"/>
  <c r="BG86" i="3"/>
  <c r="BF86" i="3"/>
  <c r="BE86" i="3"/>
  <c r="T86" i="3"/>
  <c r="R86" i="3"/>
  <c r="P86" i="3"/>
  <c r="BK86" i="3"/>
  <c r="J86" i="3"/>
  <c r="BI84" i="3"/>
  <c r="BH84" i="3"/>
  <c r="BG84" i="3"/>
  <c r="BF84" i="3"/>
  <c r="BE84" i="3"/>
  <c r="T84" i="3"/>
  <c r="R84" i="3"/>
  <c r="P84" i="3"/>
  <c r="BK84" i="3"/>
  <c r="J84" i="3"/>
  <c r="BI83" i="3"/>
  <c r="BH83" i="3"/>
  <c r="BG83" i="3"/>
  <c r="BF83" i="3"/>
  <c r="BE83" i="3"/>
  <c r="T83" i="3"/>
  <c r="R83" i="3"/>
  <c r="P83" i="3"/>
  <c r="BK83" i="3"/>
  <c r="J83" i="3"/>
  <c r="BI82" i="3"/>
  <c r="BH82" i="3"/>
  <c r="BG82" i="3"/>
  <c r="BF82" i="3"/>
  <c r="BE82" i="3"/>
  <c r="T82" i="3"/>
  <c r="R82" i="3"/>
  <c r="P82" i="3"/>
  <c r="BK82" i="3"/>
  <c r="J82" i="3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BE81" i="3"/>
  <c r="J30" i="3" s="1"/>
  <c r="AV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J74" i="3"/>
  <c r="F72" i="3"/>
  <c r="E70" i="3"/>
  <c r="J51" i="3"/>
  <c r="F49" i="3"/>
  <c r="E47" i="3"/>
  <c r="E45" i="3"/>
  <c r="J18" i="3"/>
  <c r="E18" i="3"/>
  <c r="F52" i="3" s="1"/>
  <c r="J17" i="3"/>
  <c r="J15" i="3"/>
  <c r="E15" i="3"/>
  <c r="F51" i="3" s="1"/>
  <c r="J14" i="3"/>
  <c r="J12" i="3"/>
  <c r="J72" i="3" s="1"/>
  <c r="E7" i="3"/>
  <c r="E68" i="3" s="1"/>
  <c r="AY52" i="1"/>
  <c r="AX52" i="1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BE192" i="2"/>
  <c r="T192" i="2"/>
  <c r="T191" i="2" s="1"/>
  <c r="R192" i="2"/>
  <c r="R191" i="2" s="1"/>
  <c r="P192" i="2"/>
  <c r="P191" i="2" s="1"/>
  <c r="BK192" i="2"/>
  <c r="BK191" i="2" s="1"/>
  <c r="J191" i="2" s="1"/>
  <c r="J63" i="2" s="1"/>
  <c r="J192" i="2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BE185" i="2"/>
  <c r="T185" i="2"/>
  <c r="R185" i="2"/>
  <c r="P185" i="2"/>
  <c r="BK185" i="2"/>
  <c r="J185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BE182" i="2"/>
  <c r="T182" i="2"/>
  <c r="R182" i="2"/>
  <c r="P182" i="2"/>
  <c r="BK182" i="2"/>
  <c r="J182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T170" i="2" s="1"/>
  <c r="R171" i="2"/>
  <c r="R170" i="2" s="1"/>
  <c r="P171" i="2"/>
  <c r="P170" i="2" s="1"/>
  <c r="BK171" i="2"/>
  <c r="BK170" i="2" s="1"/>
  <c r="J170" i="2" s="1"/>
  <c r="J62" i="2" s="1"/>
  <c r="J171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T168" i="2"/>
  <c r="T167" i="2" s="1"/>
  <c r="R168" i="2"/>
  <c r="R167" i="2" s="1"/>
  <c r="P168" i="2"/>
  <c r="P167" i="2" s="1"/>
  <c r="BK168" i="2"/>
  <c r="BK167" i="2" s="1"/>
  <c r="J167" i="2" s="1"/>
  <c r="J61" i="2" s="1"/>
  <c r="J168" i="2"/>
  <c r="BE168" i="2" s="1"/>
  <c r="BI163" i="2"/>
  <c r="BH163" i="2"/>
  <c r="BG163" i="2"/>
  <c r="BF163" i="2"/>
  <c r="BE163" i="2"/>
  <c r="T163" i="2"/>
  <c r="R163" i="2"/>
  <c r="P163" i="2"/>
  <c r="BK163" i="2"/>
  <c r="J163" i="2"/>
  <c r="BI160" i="2"/>
  <c r="BH160" i="2"/>
  <c r="BG160" i="2"/>
  <c r="BF160" i="2"/>
  <c r="BE160" i="2"/>
  <c r="T160" i="2"/>
  <c r="R160" i="2"/>
  <c r="P160" i="2"/>
  <c r="BK160" i="2"/>
  <c r="J160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2" i="2"/>
  <c r="BH152" i="2"/>
  <c r="BG152" i="2"/>
  <c r="BF152" i="2"/>
  <c r="BE152" i="2"/>
  <c r="T152" i="2"/>
  <c r="R152" i="2"/>
  <c r="P152" i="2"/>
  <c r="BK152" i="2"/>
  <c r="J152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R148" i="2"/>
  <c r="P148" i="2"/>
  <c r="BK148" i="2"/>
  <c r="J148" i="2"/>
  <c r="BI146" i="2"/>
  <c r="BH146" i="2"/>
  <c r="BG146" i="2"/>
  <c r="BF146" i="2"/>
  <c r="BE146" i="2"/>
  <c r="T146" i="2"/>
  <c r="R146" i="2"/>
  <c r="P146" i="2"/>
  <c r="BK146" i="2"/>
  <c r="J146" i="2"/>
  <c r="BI144" i="2"/>
  <c r="BH144" i="2"/>
  <c r="BG144" i="2"/>
  <c r="BF144" i="2"/>
  <c r="BE144" i="2"/>
  <c r="T144" i="2"/>
  <c r="R144" i="2"/>
  <c r="P144" i="2"/>
  <c r="BK144" i="2"/>
  <c r="J144" i="2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BE140" i="2"/>
  <c r="T140" i="2"/>
  <c r="R140" i="2"/>
  <c r="P140" i="2"/>
  <c r="BK140" i="2"/>
  <c r="J140" i="2"/>
  <c r="BI135" i="2"/>
  <c r="BH135" i="2"/>
  <c r="BG135" i="2"/>
  <c r="BF135" i="2"/>
  <c r="BE135" i="2"/>
  <c r="T135" i="2"/>
  <c r="R135" i="2"/>
  <c r="P135" i="2"/>
  <c r="BK135" i="2"/>
  <c r="J135" i="2"/>
  <c r="BI133" i="2"/>
  <c r="BH133" i="2"/>
  <c r="BG133" i="2"/>
  <c r="BF133" i="2"/>
  <c r="BE133" i="2"/>
  <c r="T133" i="2"/>
  <c r="R133" i="2"/>
  <c r="P133" i="2"/>
  <c r="BK133" i="2"/>
  <c r="J133" i="2"/>
  <c r="BI131" i="2"/>
  <c r="BH131" i="2"/>
  <c r="BG131" i="2"/>
  <c r="BF131" i="2"/>
  <c r="BE131" i="2"/>
  <c r="T131" i="2"/>
  <c r="T130" i="2" s="1"/>
  <c r="R131" i="2"/>
  <c r="R130" i="2" s="1"/>
  <c r="P131" i="2"/>
  <c r="P130" i="2" s="1"/>
  <c r="BK131" i="2"/>
  <c r="BK130" i="2" s="1"/>
  <c r="J130" i="2" s="1"/>
  <c r="J60" i="2" s="1"/>
  <c r="J131" i="2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T125" i="2" s="1"/>
  <c r="R126" i="2"/>
  <c r="R125" i="2" s="1"/>
  <c r="P126" i="2"/>
  <c r="P125" i="2" s="1"/>
  <c r="BK126" i="2"/>
  <c r="BK125" i="2" s="1"/>
  <c r="J125" i="2" s="1"/>
  <c r="J59" i="2" s="1"/>
  <c r="J126" i="2"/>
  <c r="BE126" i="2" s="1"/>
  <c r="BI124" i="2"/>
  <c r="BH124" i="2"/>
  <c r="BG124" i="2"/>
  <c r="BF124" i="2"/>
  <c r="BE124" i="2"/>
  <c r="T124" i="2"/>
  <c r="R124" i="2"/>
  <c r="P124" i="2"/>
  <c r="BK124" i="2"/>
  <c r="J124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3" i="2"/>
  <c r="BH113" i="2"/>
  <c r="BG113" i="2"/>
  <c r="BF113" i="2"/>
  <c r="BE113" i="2"/>
  <c r="T113" i="2"/>
  <c r="R113" i="2"/>
  <c r="P113" i="2"/>
  <c r="BK113" i="2"/>
  <c r="J113" i="2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BE108" i="2"/>
  <c r="T108" i="2"/>
  <c r="R108" i="2"/>
  <c r="P108" i="2"/>
  <c r="BK108" i="2"/>
  <c r="J108" i="2"/>
  <c r="BI104" i="2"/>
  <c r="BH104" i="2"/>
  <c r="BG104" i="2"/>
  <c r="BF104" i="2"/>
  <c r="BE104" i="2"/>
  <c r="T104" i="2"/>
  <c r="R104" i="2"/>
  <c r="P104" i="2"/>
  <c r="BK104" i="2"/>
  <c r="J104" i="2"/>
  <c r="BI102" i="2"/>
  <c r="BH102" i="2"/>
  <c r="BG102" i="2"/>
  <c r="BF102" i="2"/>
  <c r="BE102" i="2"/>
  <c r="T102" i="2"/>
  <c r="R102" i="2"/>
  <c r="P102" i="2"/>
  <c r="BK102" i="2"/>
  <c r="J102" i="2"/>
  <c r="BI97" i="2"/>
  <c r="BH97" i="2"/>
  <c r="BG97" i="2"/>
  <c r="BF97" i="2"/>
  <c r="BE97" i="2"/>
  <c r="T97" i="2"/>
  <c r="R97" i="2"/>
  <c r="P97" i="2"/>
  <c r="BK97" i="2"/>
  <c r="J97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86" i="2"/>
  <c r="F34" i="2" s="1"/>
  <c r="BD52" i="1" s="1"/>
  <c r="BH86" i="2"/>
  <c r="F33" i="2" s="1"/>
  <c r="BC52" i="1" s="1"/>
  <c r="BC51" i="1" s="1"/>
  <c r="BG86" i="2"/>
  <c r="F32" i="2" s="1"/>
  <c r="BB52" i="1" s="1"/>
  <c r="BB51" i="1" s="1"/>
  <c r="BF86" i="2"/>
  <c r="J31" i="2" s="1"/>
  <c r="AW52" i="1" s="1"/>
  <c r="BE86" i="2"/>
  <c r="T86" i="2"/>
  <c r="T85" i="2" s="1"/>
  <c r="R86" i="2"/>
  <c r="R85" i="2" s="1"/>
  <c r="R84" i="2" s="1"/>
  <c r="R83" i="2" s="1"/>
  <c r="P86" i="2"/>
  <c r="P85" i="2" s="1"/>
  <c r="P84" i="2" s="1"/>
  <c r="P83" i="2" s="1"/>
  <c r="AU52" i="1" s="1"/>
  <c r="AU51" i="1" s="1"/>
  <c r="BK86" i="2"/>
  <c r="BK85" i="2" s="1"/>
  <c r="J86" i="2"/>
  <c r="J79" i="2"/>
  <c r="F79" i="2"/>
  <c r="F77" i="2"/>
  <c r="E75" i="2"/>
  <c r="J51" i="2"/>
  <c r="J49" i="2"/>
  <c r="F49" i="2"/>
  <c r="E47" i="2"/>
  <c r="J18" i="2"/>
  <c r="E18" i="2"/>
  <c r="F52" i="2" s="1"/>
  <c r="J17" i="2"/>
  <c r="J15" i="2"/>
  <c r="E15" i="2"/>
  <c r="F51" i="2" s="1"/>
  <c r="J14" i="2"/>
  <c r="J12" i="2"/>
  <c r="J77" i="2" s="1"/>
  <c r="E7" i="2"/>
  <c r="E45" i="2" s="1"/>
  <c r="AS51" i="1"/>
  <c r="L47" i="1"/>
  <c r="AM46" i="1"/>
  <c r="L46" i="1"/>
  <c r="AM44" i="1"/>
  <c r="L44" i="1"/>
  <c r="L42" i="1"/>
  <c r="L41" i="1"/>
  <c r="BK79" i="3" l="1"/>
  <c r="J80" i="3"/>
  <c r="J58" i="3" s="1"/>
  <c r="T84" i="2"/>
  <c r="T83" i="2" s="1"/>
  <c r="AY51" i="1"/>
  <c r="W29" i="1"/>
  <c r="W28" i="1"/>
  <c r="AX51" i="1"/>
  <c r="J85" i="2"/>
  <c r="J58" i="2" s="1"/>
  <c r="BK84" i="2"/>
  <c r="J30" i="2"/>
  <c r="AV52" i="1" s="1"/>
  <c r="AT52" i="1" s="1"/>
  <c r="BD51" i="1"/>
  <c r="W30" i="1" s="1"/>
  <c r="F80" i="2"/>
  <c r="F30" i="2"/>
  <c r="AZ52" i="1" s="1"/>
  <c r="J49" i="3"/>
  <c r="F74" i="3"/>
  <c r="J31" i="3"/>
  <c r="AW53" i="1" s="1"/>
  <c r="AT53" i="1" s="1"/>
  <c r="F30" i="3"/>
  <c r="AZ53" i="1" s="1"/>
  <c r="F31" i="2"/>
  <c r="BA52" i="1" s="1"/>
  <c r="BA51" i="1" s="1"/>
  <c r="F75" i="3"/>
  <c r="E73" i="2"/>
  <c r="AW51" i="1" l="1"/>
  <c r="AK27" i="1" s="1"/>
  <c r="W27" i="1"/>
  <c r="AZ51" i="1"/>
  <c r="J84" i="2"/>
  <c r="J57" i="2" s="1"/>
  <c r="BK83" i="2"/>
  <c r="J83" i="2" s="1"/>
  <c r="J79" i="3"/>
  <c r="J57" i="3" s="1"/>
  <c r="BK78" i="3"/>
  <c r="J78" i="3" s="1"/>
  <c r="W26" i="1" l="1"/>
  <c r="AV51" i="1"/>
  <c r="J56" i="3"/>
  <c r="J27" i="3"/>
  <c r="J27" i="2"/>
  <c r="J56" i="2"/>
  <c r="AG53" i="1" l="1"/>
  <c r="AN53" i="1" s="1"/>
  <c r="J36" i="3"/>
  <c r="AT51" i="1"/>
  <c r="AK26" i="1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<sst xmlns="http://schemas.openxmlformats.org/spreadsheetml/2006/main" count="1721" uniqueCount="380">
  <si>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</si>
  <si>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</si>
  <si>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</si>
  <si>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</si>
  <si>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</si>
  <si>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</si>
  <si>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</si>
  <si>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{50b9adc6-b6e5-43d9-b4e9-7c532add01c4}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</si>
  <si>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</si>
  <si>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</si>
  <si>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</si>
  <si>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</si>
  <si>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</si>
  <si>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</si>
  <si>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</si>
  <si>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</si>
  <si>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</si>
  <si>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</si>
  <si>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</si>
  <si>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</si>
  <si>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III/32916 Poděbrady, ul. Revoluční - SO101</t>
  </si>
  <si>
    <t>KSO:</t>
  </si>
  <si>
    <t>CC-CZ:</t>
  </si>
  <si>
    <t>Místo:</t>
  </si>
  <si>
    <t xml:space="preserve"> </t>
  </si>
  <si>
    <t>Datum:</t>
  </si>
  <si>
    <t>10. 8. 2017</t>
  </si>
  <si>
    <t>Zadavatel:</t>
  </si>
  <si>
    <t>IČ:</t>
  </si>
  <si>
    <t>DIČ:</t>
  </si>
  <si>
    <t>Uchazeč:</t>
  </si>
  <si>
    <t>Vyplň údaj</t>
  </si>
  <si>
    <t>Projektant:</t>
  </si>
  <si>
    <t>02992485</t>
  </si>
  <si>
    <t>Forvia 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</si>
  <si>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</si>
  <si>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</si>
  <si>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</si>
  <si>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</si>
  <si>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</si>
  <si>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</si>
  <si>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</si>
  <si>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</si>
  <si>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</si>
  <si>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</si>
  <si>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</si>
  <si>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</si>
  <si>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</si>
  <si>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</si>
  <si>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</si>
  <si>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</si>
  <si>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</si>
  <si>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</si>
  <si>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</si>
  <si>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</si>
  <si>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</si>
  <si>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</si>
  <si>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</si>
  <si>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</si>
  <si>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</si>
  <si>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</si>
  <si>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</si>
  <si>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</si>
  <si>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</si>
  <si>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</si>
  <si>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</si>
  <si>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</si>
  <si>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</si>
  <si>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</si>
  <si>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</si>
  <si>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</si>
  <si>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</si>
  <si>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</si>
  <si>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</si>
  <si>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</si>
  <si>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</si>
  <si>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</si>
  <si>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 - ul. Revoluční</t>
  </si>
  <si>
    <t>STA</t>
  </si>
  <si>
    <t>1</t>
  </si>
  <si>
    <t>{e6d8ac51-3e8a-421f-994b-72322aca205f}</t>
  </si>
  <si>
    <t>2</t>
  </si>
  <si>
    <t>00</t>
  </si>
  <si>
    <t>Všeobecné podmínky</t>
  </si>
  <si>
    <t>{6c236567-31eb-412a-94a9-38b9b5cb5d85}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</si>
  <si>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</si>
  <si>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</si>
  <si>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</si>
  <si>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</si>
  <si>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</si>
  <si>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</si>
  <si>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</si>
  <si>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101 - Komunikace - ul. Revoluční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</si>
  <si>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</si>
  <si>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</si>
  <si>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</si>
  <si>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</si>
  <si>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</si>
  <si>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</si>
  <si>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</si>
  <si>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</si>
  <si>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</si>
  <si>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</si>
  <si>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</si>
  <si>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N00 - VŠEOBECNÉ PODMÍNKY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</si>
  <si>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</si>
  <si>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</si>
  <si>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</si>
  <si>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</si>
  <si>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</si>
  <si>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</si>
  <si>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</si>
  <si>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</si>
  <si>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</si>
  <si>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</si>
  <si>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</si>
  <si>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</si>
  <si>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</si>
  <si>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</si>
  <si>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</si>
  <si>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</si>
  <si>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</si>
  <si>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</si>
  <si>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</si>
  <si>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113138</t>
  </si>
  <si>
    <t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</si>
  <si>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M3</t>
  </si>
  <si>
    <t>OTSKP-SPK 2017</t>
  </si>
  <si>
    <t>4</t>
  </si>
  <si>
    <t>-606346357</t>
  </si>
  <si>
    <t>P</t>
  </si>
  <si>
    <t>Poznámka k položce:
povinný odkup materiálu zhotovitelem</t>
  </si>
  <si>
    <t>VV</t>
  </si>
  <si>
    <t>"jeseniova"75*0,12</t>
  </si>
  <si>
    <t>"Rokycanova"60*0,12</t>
  </si>
  <si>
    <t>"Taboritská"80*0,12</t>
  </si>
  <si>
    <t>"Karla Hampla"65*0,12</t>
  </si>
  <si>
    <t>"Na Zádušce"40*0,12</t>
  </si>
  <si>
    <t>"Parkovací záliv"75*0,12</t>
  </si>
  <si>
    <t>113178</t>
  </si>
  <si>
    <t>-157054406</t>
  </si>
  <si>
    <t>3</t>
  </si>
  <si>
    <t>113188</t>
  </si>
  <si>
    <t xml:space="preserve"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položce)._x000D_
</t>
  </si>
  <si>
    <t>161585776</t>
  </si>
  <si>
    <t>"staré chodníky"180+25</t>
  </si>
  <si>
    <t>113328</t>
  </si>
  <si>
    <t>-2098205764</t>
  </si>
  <si>
    <t>"podkladní vrstvy pod kostkami"2800*1,1*0,32</t>
  </si>
  <si>
    <t>"podkladní vrstvy pod asfaltovými konstrukcemi"(4000-2800-430)*0,32</t>
  </si>
  <si>
    <t>"staré chodníky"(180+25)*0,1</t>
  </si>
  <si>
    <t>"parkovací záliv"75*0,3</t>
  </si>
  <si>
    <t>5</t>
  </si>
  <si>
    <t>113544</t>
  </si>
  <si>
    <t>M</t>
  </si>
  <si>
    <t>83993761</t>
  </si>
  <si>
    <t>"obruby lemující dlažbu"1200</t>
  </si>
  <si>
    <t>6</t>
  </si>
  <si>
    <t>113728</t>
  </si>
  <si>
    <t>1982670654</t>
  </si>
  <si>
    <t>"u Bažantnice"320*0,12</t>
  </si>
  <si>
    <t>"pokračování Revoluční - mimo dlažbu"130*0,12</t>
  </si>
  <si>
    <t>7</t>
  </si>
  <si>
    <t>113763</t>
  </si>
  <si>
    <t>Technická specifikace: Položka zahrnuje veškerou manipulaci s vybouranou sutí a s vybouranými hmotami vč. uložení na skládku.</t>
  </si>
  <si>
    <t>2124685731</t>
  </si>
  <si>
    <t>"napojení"94</t>
  </si>
  <si>
    <t>8</t>
  </si>
  <si>
    <t>121104</t>
  </si>
  <si>
    <t>Technická specifikace: položka zahrnuje sejmutí ornice bez ohledu na tloušťku vrstvy a její vodorovnou dopravu
nezahrnuje uložení na trvalou skládku</t>
  </si>
  <si>
    <t>2115337768</t>
  </si>
  <si>
    <t>"rozšíření komunikace"430*1,1*0,2</t>
  </si>
  <si>
    <t>"parkovací záliv"(50+25)*0,2</t>
  </si>
  <si>
    <t>9</t>
  </si>
  <si>
    <t>122738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</si>
  <si>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</si>
  <si>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920829269</t>
  </si>
  <si>
    <t>"změna nivelety vozovky"50*6*1,1</t>
  </si>
  <si>
    <t>"rozšíření vozovky"430*0,24*1,1</t>
  </si>
  <si>
    <t>"parkovací záliv"(50+25)*0,22</t>
  </si>
  <si>
    <t>"podélná drenáž"0,2*2*555</t>
  </si>
  <si>
    <t>"sanace pláně - odhad 60%"4000*0,5*1,1*0,6</t>
  </si>
  <si>
    <t>10</t>
  </si>
  <si>
    <t>17481</t>
  </si>
  <si>
    <t>Zemní práce Konstrukce ze zemin ZÁSYP JAM A RÝH Z NAKUPOVANÝCH MATERIÁLŮ</t>
  </si>
  <si>
    <t>1549879284</t>
  </si>
  <si>
    <t>11</t>
  </si>
  <si>
    <t>18230-1</t>
  </si>
  <si>
    <t>Technická specifikace: položka zahrnuje:_x000D_
_x000D_
nákup materiálu a dovoz do prostoru staveniště_x000D_
nutné přemístění ornice z dočasných skládek vzdálených do 50m
_x000D_
rozprostření ornice v předepsané tloušťce v rovině a ve svahu do 1:5</t>
  </si>
  <si>
    <t>-267597669</t>
  </si>
  <si>
    <t>"úprava za obrubou"900*0,5*0,2</t>
  </si>
  <si>
    <t>"sadové úpravy - ozelenění"150*0,2</t>
  </si>
  <si>
    <t>12</t>
  </si>
  <si>
    <t>18242</t>
  </si>
  <si>
    <t xml:space="preserve">Technická specifikace: Zahrnuje dodání předepsané travní směsi, hydroosev na ornici, zalévání, první pokosení, to vše bez ohledu na sklon terénu_x000D_
</t>
  </si>
  <si>
    <t>M2</t>
  </si>
  <si>
    <t>-1084143996</t>
  </si>
  <si>
    <t>Zakládání</t>
  </si>
  <si>
    <t>13</t>
  </si>
  <si>
    <t>21361</t>
  </si>
  <si>
    <t>Technická specifikace: Položka zahrnuje:
- dodávku předepsané geotextilie (včetně nutných přesahů) pro drenážní vrstvu, včetně mimostaveništní a vnitrostaveništní dopravy
- provedení drenážní vrstvy předepsaných rozměrů a předepsaného tvaru</t>
  </si>
  <si>
    <t>-1320260911</t>
  </si>
  <si>
    <t>"sanace pláně - odhad 60%"4000*1,1*0,6</t>
  </si>
  <si>
    <t>14</t>
  </si>
  <si>
    <t>21452</t>
  </si>
  <si>
    <t>Technická specifikace: položka zahrnuje dodávku předepsaného kameniva, mimostaveništní a vnitrostaveništní dopravu a jeho uložení
není-li v zadávací dokumentaci uvedeno jinak, jedná se o nakupovaný materiál</t>
  </si>
  <si>
    <t>134562819</t>
  </si>
  <si>
    <t>Komunikace pozemní</t>
  </si>
  <si>
    <t>56112</t>
  </si>
  <si>
    <t>Technická specifikace: 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</si>
  <si>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2117010097</t>
  </si>
  <si>
    <t>"zvýšené ostrůvky"35</t>
  </si>
  <si>
    <t>16</t>
  </si>
  <si>
    <t>56213</t>
  </si>
  <si>
    <t>-1939891928</t>
  </si>
  <si>
    <t>"nová kce"4000*1,07</t>
  </si>
  <si>
    <t>17</t>
  </si>
  <si>
    <t>56330</t>
  </si>
  <si>
    <t>Technická specifikace: - dodání kameniva předepsané kvality a zrnitosti
- rozprostření a zhutnění vrstvy v předepsané tloušťce
- zřízení vrstvy bez rozlišení šířky, pokládání vrstvy po etapách
- nezahrnuje postřiky, nátěry</t>
  </si>
  <si>
    <t>-1708726517</t>
  </si>
  <si>
    <t>"změna nivelety konstrukce"200*0,12*6*1,1</t>
  </si>
  <si>
    <t>"konstrukční vrstva vozovky"4000*0,2*1,1</t>
  </si>
  <si>
    <t>"nové chodníky"(180+25+12+40)*0,15</t>
  </si>
  <si>
    <t>"zatravnovací zálivy"0,3*150</t>
  </si>
  <si>
    <t>18</t>
  </si>
  <si>
    <t>56963</t>
  </si>
  <si>
    <t>Technická specifikace: 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</si>
  <si>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-1530030841</t>
  </si>
  <si>
    <t>"výšková úprava vjezdů"21*10</t>
  </si>
  <si>
    <t>19</t>
  </si>
  <si>
    <t>572123</t>
  </si>
  <si>
    <t>Technická specifikace: 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</si>
  <si>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-948171265</t>
  </si>
  <si>
    <t>"pod ACL"4000*1,02</t>
  </si>
  <si>
    <t>20</t>
  </si>
  <si>
    <t>572212</t>
  </si>
  <si>
    <t>517602874</t>
  </si>
  <si>
    <t>"pod ACO"4000</t>
  </si>
  <si>
    <t>574A33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</si>
  <si>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</si>
  <si>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-1625469984</t>
  </si>
  <si>
    <t>"ACO"4000</t>
  </si>
  <si>
    <t>22</t>
  </si>
  <si>
    <t>574C66</t>
  </si>
  <si>
    <t xml:space="preserve"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pod._x000D_
</t>
  </si>
  <si>
    <t>1479228651</t>
  </si>
  <si>
    <t>"ACL"4000*1,02</t>
  </si>
  <si>
    <t>23</t>
  </si>
  <si>
    <t>58222</t>
  </si>
  <si>
    <t xml:space="preserve"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pod._x000D_
</t>
  </si>
  <si>
    <t>1147429595</t>
  </si>
  <si>
    <t>"zvýšené ostůvky"35</t>
  </si>
  <si>
    <t>24</t>
  </si>
  <si>
    <t>582611</t>
  </si>
  <si>
    <t>-491631653</t>
  </si>
  <si>
    <t>"úprava vedení chodníku - 20% dodláždění"40*0,2</t>
  </si>
  <si>
    <t>"Nové chodníky"180+25+12+40-30</t>
  </si>
  <si>
    <t>25</t>
  </si>
  <si>
    <t>58261A</t>
  </si>
  <si>
    <t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</si>
  <si>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-862038770</t>
  </si>
  <si>
    <t>"Bezbariérové úpravy"30</t>
  </si>
  <si>
    <t>"nástupní hrana BUS"0,4*13</t>
  </si>
  <si>
    <t>26</t>
  </si>
  <si>
    <t>58401</t>
  </si>
  <si>
    <t>Technická specifikace: 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</si>
  <si>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2139275569</t>
  </si>
  <si>
    <t>"parkovací zálivy"50+25+75</t>
  </si>
  <si>
    <t>27</t>
  </si>
  <si>
    <t>587206</t>
  </si>
  <si>
    <t>Technická specifikace: 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</si>
  <si>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361918782</t>
  </si>
  <si>
    <t>"úprava vedení chodníku"40</t>
  </si>
  <si>
    <t>"výšková úprava vjezdů"30</t>
  </si>
  <si>
    <t>28</t>
  </si>
  <si>
    <t>58920</t>
  </si>
  <si>
    <t>Technická specifikace: položka zahrnuje:
- dodávku předepsaného materiálu
- vyčištění a výplň spar tímto materiálem</t>
  </si>
  <si>
    <t>-2001467709</t>
  </si>
  <si>
    <t>"nalití hrany"991+26</t>
  </si>
  <si>
    <t>"napojení na stávající konstrukci"6+20+7+8+9+10+6+8+11+9</t>
  </si>
  <si>
    <t>"zatěsnění a spárování zvýšených dlážděných ostrůvků"100</t>
  </si>
  <si>
    <t>Trubní vedení</t>
  </si>
  <si>
    <t>29</t>
  </si>
  <si>
    <t>89921</t>
  </si>
  <si>
    <t>Technická specifikace: - položka výškové úpravy zahrnuje všechny nutné práce a materiály pro zvýšení nebo snížení zařízení (včetně nutné úpravy stávajícího povrchu vozovky nebo chodníku).</t>
  </si>
  <si>
    <t>KUS</t>
  </si>
  <si>
    <t>1790393082</t>
  </si>
  <si>
    <t>30</t>
  </si>
  <si>
    <t>89923</t>
  </si>
  <si>
    <t>355407373</t>
  </si>
  <si>
    <t>Ostatní konstrukce a práce, bourání</t>
  </si>
  <si>
    <t>31</t>
  </si>
  <si>
    <t>914111</t>
  </si>
  <si>
    <t>Technická specifikace: položka zahrnuje:
- dodávku a montáž značek v požadovaném provedení</t>
  </si>
  <si>
    <t>1841458809</t>
  </si>
  <si>
    <t>32</t>
  </si>
  <si>
    <t>914911</t>
  </si>
  <si>
    <t xml:space="preserve">Technická specifikace: položka zahrnuje:
- sloupky a upevňovací zařízení včetně jejich osazení (betonová patka, zemní práce)_x000D_
_x000D_
</t>
  </si>
  <si>
    <t>1238067255</t>
  </si>
  <si>
    <t>33</t>
  </si>
  <si>
    <t>915111</t>
  </si>
  <si>
    <t xml:space="preserve">Technická specifikace: položka zahrnuje:
- dodání a pokládku nátěrového materiálu (měří se pouze natíraná plocha)
- předznačení a reflexní úpravu_x000D_
</t>
  </si>
  <si>
    <t>1043580699</t>
  </si>
  <si>
    <t>"V13"23</t>
  </si>
  <si>
    <t>"přechody"12+11+2+14+17</t>
  </si>
  <si>
    <t>"V2b 3/1,5/0,125"(19)/3*0,125</t>
  </si>
  <si>
    <t>"V2b 1,5/1,5/0,25"(22+10+12+30+23+20+22+20+21)/2*0,25</t>
  </si>
  <si>
    <t>"V9"1,5+1,2</t>
  </si>
  <si>
    <t>"V5"1,4</t>
  </si>
  <si>
    <t>"V1a 0,125"(18+8)*0,125</t>
  </si>
  <si>
    <t>"V4 0,25"(10+11)*0,25</t>
  </si>
  <si>
    <t>34</t>
  </si>
  <si>
    <t>915221</t>
  </si>
  <si>
    <t>716856607</t>
  </si>
  <si>
    <t>35</t>
  </si>
  <si>
    <t>917223</t>
  </si>
  <si>
    <t>Technická specifikace: Položka zahrnuje:
dodání a pokládku betonových obrubníků o rozměrech předepsaných zadávací dokumentací
betonové lože i boční betonovou opěrku.</t>
  </si>
  <si>
    <t>51224021</t>
  </si>
  <si>
    <t>"ukončení nových hran chodníků"14</t>
  </si>
  <si>
    <t>36</t>
  </si>
  <si>
    <t>917224</t>
  </si>
  <si>
    <t xml:space="preserve">Technická specifikace: Položka zahrnuje:
dodání a pokládku betonových obrubníků o rozměrech předepsaných zadávací dokumentací
betonové lože i boční betonovou opěrku._x000D_
</t>
  </si>
  <si>
    <t>1479799153</t>
  </si>
  <si>
    <t>"nová obruba"50+12+25+75+14+90+40+150+20+340+140+35</t>
  </si>
  <si>
    <t>37</t>
  </si>
  <si>
    <t>91725</t>
  </si>
  <si>
    <t>1190975615</t>
  </si>
  <si>
    <t>13*2</t>
  </si>
  <si>
    <t>38</t>
  </si>
  <si>
    <t>919112</t>
  </si>
  <si>
    <t xml:space="preserve">Technická specifikace: položka zahrnuje řezání vozovkové vrstvy v předepsané tloušťce, včetně spotřeby vody_x000D_
</t>
  </si>
  <si>
    <t>78743245</t>
  </si>
  <si>
    <t>"napojení na stávající asfaltové konstrukce"6+20+7+8+9+10+6+8+11+9</t>
  </si>
  <si>
    <t>N00</t>
  </si>
  <si>
    <t>VŠEOBECNÉ PODMÍNKY</t>
  </si>
  <si>
    <t>39</t>
  </si>
  <si>
    <t>014102-1</t>
  </si>
  <si>
    <t>POPLATKY ZA SKLÁDKU</t>
  </si>
  <si>
    <t>512</t>
  </si>
  <si>
    <t>484760561</t>
  </si>
  <si>
    <t>40</t>
  </si>
  <si>
    <t>014102-2</t>
  </si>
  <si>
    <t>CS OTSKP</t>
  </si>
  <si>
    <t>-154924926</t>
  </si>
  <si>
    <t>41</t>
  </si>
  <si>
    <t>014102-5</t>
  </si>
  <si>
    <t>T</t>
  </si>
  <si>
    <t>1917303801</t>
  </si>
  <si>
    <t>"betonová dlažba"205</t>
  </si>
  <si>
    <t>205*2,4 'Přepočtené koeficientem množství</t>
  </si>
  <si>
    <t>42</t>
  </si>
  <si>
    <t>014102-8</t>
  </si>
  <si>
    <t>-1054994237</t>
  </si>
  <si>
    <t>336*2,4 'Přepočtené koeficientem množství</t>
  </si>
  <si>
    <t>00 - Všeobecné podmínky</t>
  </si>
  <si>
    <t>02720-1</t>
  </si>
  <si>
    <t>NÁKLADY NA DIO</t>
  </si>
  <si>
    <t>KČ</t>
  </si>
  <si>
    <t>339885543</t>
  </si>
  <si>
    <t>02944-1</t>
  </si>
  <si>
    <t>Všeobecné podmínky Požadavky objednatele OSTAT POŽADAVKY - DOKUMENTACE SKUTEČ PROVEDENÍ V DIGIT FORMĚ</t>
  </si>
  <si>
    <t>KPL</t>
  </si>
  <si>
    <t>1560190233</t>
  </si>
  <si>
    <t>03100</t>
  </si>
  <si>
    <t>Všeobecné podmínky Staveništní náklady zhotovitele ZAŘÍZENÍ STAVENIŠTĚ - ZŘÍZENÍ, PROVOZ, DEMONTÁŽ</t>
  </si>
  <si>
    <t>-215821713</t>
  </si>
  <si>
    <t>02910</t>
  </si>
  <si>
    <t>Technická specifikace: zahrnuje veškeré náklady spojené s objednatelem požadovanými pracemi, 
- pro stanovení orientační investorské ceny určete jednotkovou cenu jako 1% odhadované ceny stavby</t>
  </si>
  <si>
    <t>1076082248</t>
  </si>
  <si>
    <t>Poznámka k položce:
měření během výstavby</t>
  </si>
  <si>
    <t>029113</t>
  </si>
  <si>
    <t>Technická specifikace: zahrnuje veškeré náklady spojené s objednatelem požadovanými pracemi</t>
  </si>
  <si>
    <t>-761519586</t>
  </si>
  <si>
    <t>02851</t>
  </si>
  <si>
    <t>-1141209085</t>
  </si>
  <si>
    <t>02950</t>
  </si>
  <si>
    <t>-65484365</t>
  </si>
  <si>
    <t>02990</t>
  </si>
  <si>
    <t>Technická specifikace: 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</si>
  <si>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-1478713922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</si>
</sst>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sz val="9"/>
      <name val="Trebuchet MS"/>
    </font>
    <font>
      <b/>
      <sz val="8"/>
      <color rgb="FF969696"/>
      <name val="Trebuchet MS"/>
    </font>
    <font>
      <b/>
      <sz val="12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22" fillId="2" borderId="0" xfId="1" applyFill="1"/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1" fillId="0" borderId="0" xfId="0" applyFont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5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 applyProtection="1">
      <alignment vertical="center"/>
      <protection locked="0"/>
    </xf>
    <xf numFmtId="4" fontId="4" fillId="0" borderId="23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14" fillId="0" borderId="0" xfId="0" applyNumberFormat="1" applyFont="1" applyAlignment="1"/>
    <xf numFmtId="166" fontId="18" fillId="0" borderId="15" xfId="0" applyNumberFormat="1" applyFont="1" applyBorder="1" applyAlignment="1"/>
    <xf numFmtId="166" fontId="18" fillId="0" borderId="16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4" fillId="0" borderId="0" xfId="0" applyNumberFormat="1" applyFont="1" applyAlignment="1"/>
    <xf numFmtId="0" fontId="6" fillId="0" borderId="17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8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5" fillId="2" borderId="0" xfId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24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horizontal="left" vertical="center"/>
    </xf>
    <xf numFmtId="0" fontId="26" fillId="2" borderId="0" xfId="1" applyFont="1" applyFill="1" applyAlignment="1" applyProtection="1">
      <alignment vertical="center"/>
    </xf>
    <xf numFmtId="0" fontId="27" fillId="2" borderId="0" xfId="1" applyFont="1" applyFill="1"/>
    <xf numFmtId="0" fontId="28" fillId="2" borderId="0" xfId="0" applyFont="1" applyFill="1"/>
    <xf numFmtId="0" fontId="23" fillId="2" borderId="0" xfId="0" applyFont="1" applyFill="1" applyAlignment="1">
      <alignment horizontal="left" vertical="center"/>
    </xf>
    <xf numFmtId="0" fontId="28" fillId="0" borderId="0" xfId="0" applyFont="1"/>
    <xf numFmtId="0" fontId="23" fillId="0" borderId="0" xfId="0" applyFont="1" applyAlignment="1">
      <alignment horizontal="left" vertical="center"/>
    </xf>
    <xf numFmtId="0" fontId="29" fillId="3" borderId="0" xfId="0" applyFont="1" applyFill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/>
    </xf>
    <xf numFmtId="0" fontId="28" fillId="0" borderId="1" xfId="0" applyFont="1" applyBorder="1"/>
    <xf numFmtId="0" fontId="28" fillId="0" borderId="2" xfId="0" applyFont="1" applyBorder="1"/>
    <xf numFmtId="0" fontId="28" fillId="0" borderId="3" xfId="0" applyFont="1" applyBorder="1"/>
    <xf numFmtId="0" fontId="28" fillId="0" borderId="4" xfId="0" applyFont="1" applyBorder="1"/>
    <xf numFmtId="0" fontId="28" fillId="0" borderId="0" xfId="0" applyFont="1" applyBorder="1"/>
    <xf numFmtId="0" fontId="30" fillId="0" borderId="0" xfId="0" applyFont="1" applyBorder="1" applyAlignment="1">
      <alignment horizontal="left" vertical="center"/>
    </xf>
    <xf numFmtId="0" fontId="28" fillId="0" borderId="5" xfId="0" applyFont="1" applyBorder="1"/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center"/>
    </xf>
    <xf numFmtId="0" fontId="28" fillId="0" borderId="0" xfId="0" applyFont="1" applyBorder="1"/>
    <xf numFmtId="0" fontId="34" fillId="0" borderId="0" xfId="0" applyFont="1" applyAlignment="1">
      <alignment horizontal="left" vertical="top" wrapText="1"/>
    </xf>
    <xf numFmtId="0" fontId="35" fillId="0" borderId="0" xfId="0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4" borderId="0" xfId="0" applyFont="1" applyFill="1" applyBorder="1" applyAlignment="1" applyProtection="1">
      <alignment horizontal="left" vertical="center"/>
      <protection locked="0"/>
    </xf>
    <xf numFmtId="49" fontId="33" fillId="4" borderId="0" xfId="0" applyNumberFormat="1" applyFont="1" applyFill="1" applyBorder="1" applyAlignment="1" applyProtection="1">
      <alignment horizontal="left" vertical="center"/>
      <protection locked="0"/>
    </xf>
    <xf numFmtId="49" fontId="33" fillId="4" borderId="0" xfId="0" applyNumberFormat="1" applyFont="1" applyFill="1" applyBorder="1" applyAlignment="1" applyProtection="1">
      <alignment horizontal="left" vertical="center"/>
      <protection locked="0"/>
    </xf>
    <xf numFmtId="49" fontId="3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6" xfId="0" applyFont="1" applyBorder="1"/>
    <xf numFmtId="0" fontId="28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6" fillId="0" borderId="7" xfId="0" applyFont="1" applyBorder="1" applyAlignment="1">
      <alignment horizontal="left" vertical="center"/>
    </xf>
    <xf numFmtId="0" fontId="28" fillId="0" borderId="7" xfId="0" applyFont="1" applyBorder="1" applyAlignment="1">
      <alignment vertical="center"/>
    </xf>
    <xf numFmtId="4" fontId="36" fillId="0" borderId="7" xfId="0" applyNumberFormat="1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7" fillId="0" borderId="0" xfId="0" applyFont="1" applyBorder="1" applyAlignment="1">
      <alignment horizontal="right" vertical="center"/>
    </xf>
    <xf numFmtId="0" fontId="37" fillId="0" borderId="4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164" fontId="37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28" fillId="5" borderId="0" xfId="0" applyFont="1" applyFill="1" applyBorder="1" applyAlignment="1">
      <alignment vertical="center"/>
    </xf>
    <xf numFmtId="0" fontId="35" fillId="5" borderId="8" xfId="0" applyFont="1" applyFill="1" applyBorder="1" applyAlignment="1">
      <alignment horizontal="left" vertical="center"/>
    </xf>
    <xf numFmtId="0" fontId="28" fillId="5" borderId="9" xfId="0" applyFont="1" applyFill="1" applyBorder="1" applyAlignment="1">
      <alignment vertical="center"/>
    </xf>
    <xf numFmtId="0" fontId="35" fillId="5" borderId="9" xfId="0" applyFont="1" applyFill="1" applyBorder="1" applyAlignment="1">
      <alignment horizontal="center" vertical="center"/>
    </xf>
    <xf numFmtId="0" fontId="35" fillId="5" borderId="9" xfId="0" applyFont="1" applyFill="1" applyBorder="1" applyAlignment="1">
      <alignment horizontal="left" vertical="center"/>
    </xf>
    <xf numFmtId="0" fontId="28" fillId="5" borderId="9" xfId="0" applyFont="1" applyFill="1" applyBorder="1" applyAlignment="1">
      <alignment vertical="center"/>
    </xf>
    <xf numFmtId="4" fontId="35" fillId="5" borderId="9" xfId="0" applyNumberFormat="1" applyFont="1" applyFill="1" applyBorder="1" applyAlignment="1">
      <alignment vertical="center"/>
    </xf>
    <xf numFmtId="0" fontId="28" fillId="5" borderId="10" xfId="0" applyFont="1" applyFill="1" applyBorder="1" applyAlignment="1">
      <alignment vertical="center"/>
    </xf>
    <xf numFmtId="0" fontId="28" fillId="5" borderId="5" xfId="0" applyFont="1" applyFill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3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35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5" fontId="33" fillId="0" borderId="0" xfId="0" applyNumberFormat="1" applyFont="1" applyAlignment="1">
      <alignment horizontal="left" vertical="center"/>
    </xf>
    <xf numFmtId="0" fontId="33" fillId="0" borderId="0" xfId="0" applyFont="1" applyAlignment="1">
      <alignment vertical="center"/>
    </xf>
    <xf numFmtId="0" fontId="39" fillId="0" borderId="14" xfId="0" applyFont="1" applyBorder="1" applyAlignment="1">
      <alignment horizontal="center" vertical="center"/>
    </xf>
    <xf numFmtId="0" fontId="39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37" fillId="0" borderId="1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8" fillId="0" borderId="18" xfId="0" applyFont="1" applyBorder="1" applyAlignment="1">
      <alignment vertical="center"/>
    </xf>
    <xf numFmtId="0" fontId="33" fillId="6" borderId="8" xfId="0" applyFont="1" applyFill="1" applyBorder="1" applyAlignment="1">
      <alignment horizontal="center" vertical="center"/>
    </xf>
    <xf numFmtId="0" fontId="33" fillId="6" borderId="9" xfId="0" applyFont="1" applyFill="1" applyBorder="1" applyAlignment="1">
      <alignment horizontal="left" vertical="center"/>
    </xf>
    <xf numFmtId="0" fontId="28" fillId="6" borderId="9" xfId="0" applyFont="1" applyFill="1" applyBorder="1" applyAlignment="1">
      <alignment vertical="center"/>
    </xf>
    <xf numFmtId="0" fontId="33" fillId="6" borderId="9" xfId="0" applyFont="1" applyFill="1" applyBorder="1" applyAlignment="1">
      <alignment horizontal="center" vertical="center"/>
    </xf>
    <xf numFmtId="0" fontId="33" fillId="6" borderId="9" xfId="0" applyFont="1" applyFill="1" applyBorder="1" applyAlignment="1">
      <alignment horizontal="right" vertical="center"/>
    </xf>
    <xf numFmtId="0" fontId="33" fillId="6" borderId="10" xfId="0" applyFont="1" applyFill="1" applyBorder="1" applyAlignment="1">
      <alignment horizontal="center" vertical="center"/>
    </xf>
    <xf numFmtId="0" fontId="32" fillId="0" borderId="19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8" fillId="0" borderId="14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4" fontId="40" fillId="0" borderId="0" xfId="0" applyNumberFormat="1" applyFont="1" applyAlignment="1">
      <alignment horizontal="right" vertical="center"/>
    </xf>
    <xf numFmtId="4" fontId="40" fillId="0" borderId="0" xfId="0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4" fontId="39" fillId="0" borderId="17" xfId="0" applyNumberFormat="1" applyFont="1" applyBorder="1" applyAlignment="1">
      <alignment vertical="center"/>
    </xf>
    <xf numFmtId="4" fontId="39" fillId="0" borderId="0" xfId="0" applyNumberFormat="1" applyFont="1" applyBorder="1" applyAlignment="1">
      <alignment vertical="center"/>
    </xf>
    <xf numFmtId="166" fontId="39" fillId="0" borderId="0" xfId="0" applyNumberFormat="1" applyFont="1" applyBorder="1" applyAlignment="1">
      <alignment vertical="center"/>
    </xf>
    <xf numFmtId="4" fontId="39" fillId="0" borderId="18" xfId="0" applyNumberFormat="1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1" applyFont="1" applyAlignment="1">
      <alignment horizontal="center" vertical="center"/>
    </xf>
    <xf numFmtId="0" fontId="43" fillId="0" borderId="4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4" fontId="47" fillId="0" borderId="17" xfId="0" applyNumberFormat="1" applyFont="1" applyBorder="1" applyAlignment="1">
      <alignment vertical="center"/>
    </xf>
    <xf numFmtId="4" fontId="47" fillId="0" borderId="0" xfId="0" applyNumberFormat="1" applyFont="1" applyBorder="1" applyAlignment="1">
      <alignment vertical="center"/>
    </xf>
    <xf numFmtId="166" fontId="47" fillId="0" borderId="0" xfId="0" applyNumberFormat="1" applyFont="1" applyBorder="1" applyAlignment="1">
      <alignment vertical="center"/>
    </xf>
    <xf numFmtId="4" fontId="47" fillId="0" borderId="18" xfId="0" applyNumberFormat="1" applyFont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4" fontId="47" fillId="0" borderId="22" xfId="0" applyNumberFormat="1" applyFont="1" applyBorder="1" applyAlignment="1">
      <alignment vertical="center"/>
    </xf>
    <xf numFmtId="4" fontId="47" fillId="0" borderId="23" xfId="0" applyNumberFormat="1" applyFont="1" applyBorder="1" applyAlignment="1">
      <alignment vertical="center"/>
    </xf>
    <xf numFmtId="166" fontId="47" fillId="0" borderId="23" xfId="0" applyNumberFormat="1" applyFont="1" applyBorder="1" applyAlignment="1">
      <alignment vertical="center"/>
    </xf>
    <xf numFmtId="4" fontId="47" fillId="0" borderId="24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style="173" customWidth="1"/>
    <col min="2" max="2" width="1.6640625" style="173" customWidth="1"/>
    <col min="3" max="3" width="4.1640625" style="173" customWidth="1"/>
    <col min="4" max="33" width="2.6640625" style="173" customWidth="1"/>
    <col min="34" max="34" width="3.33203125" style="173" customWidth="1"/>
    <col min="35" max="35" width="31.6640625" style="173" customWidth="1"/>
    <col min="36" max="37" width="2.5" style="173" customWidth="1"/>
    <col min="38" max="38" width="8.33203125" style="173" customWidth="1"/>
    <col min="39" max="39" width="3.33203125" style="173" customWidth="1"/>
    <col min="40" max="40" width="13.33203125" style="173" customWidth="1"/>
    <col min="41" max="41" width="7.5" style="173" customWidth="1"/>
    <col min="42" max="42" width="4.1640625" style="173" customWidth="1"/>
    <col min="43" max="43" width="15.6640625" style="173" customWidth="1"/>
    <col min="44" max="44" width="13.6640625" style="173" customWidth="1"/>
    <col min="45" max="47" width="25.83203125" style="173" hidden="1" customWidth="1"/>
    <col min="48" max="52" width="21.6640625" style="173" hidden="1" customWidth="1"/>
    <col min="53" max="53" width="19.1640625" style="173" hidden="1" customWidth="1"/>
    <col min="54" max="54" width="25" style="173" hidden="1" customWidth="1"/>
    <col min="55" max="56" width="19.1640625" style="173" hidden="1" customWidth="1"/>
    <col min="57" max="57" width="66.5" style="173" customWidth="1"/>
    <col min="58" max="70" width="9.33203125" style="173"/>
    <col min="71" max="91" width="9.33203125" style="173" hidden="1"/>
    <col min="92" max="16384" width="9.33203125" style="173"/>
  </cols>
  <sheetData>
    <row r="1" spans="1:74" ht="21.4" customHeight="1">
      <c r="A1" s="166" t="s">
        <v>0</v>
      </c>
      <c r="B1" s="167"/>
      <c r="C1" s="167"/>
      <c r="D1" s="168" t="s">
        <v>1</v>
      </c>
      <c r="E1" s="167"/>
      <c r="F1" s="167"/>
      <c r="G1" s="167"/>
      <c r="H1" s="167"/>
      <c r="I1" s="167"/>
      <c r="J1" s="167"/>
      <c r="K1" s="169" t="s">
        <v>2</v>
      </c>
      <c r="L1" s="169"/>
      <c r="M1" s="169"/>
      <c r="N1" s="169"/>
      <c r="O1" s="169"/>
      <c r="P1" s="169"/>
      <c r="Q1" s="169"/>
      <c r="R1" s="169"/>
      <c r="S1" s="169"/>
      <c r="T1" s="167"/>
      <c r="U1" s="167"/>
      <c r="V1" s="167"/>
      <c r="W1" s="169" t="s">
        <v>3</v>
      </c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70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2" t="s">
        <v>4</v>
      </c>
      <c r="BB1" s="172" t="s">
        <v>5</v>
      </c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1"/>
      <c r="BP1" s="171"/>
      <c r="BQ1" s="171"/>
      <c r="BR1" s="171"/>
      <c r="BT1" s="174" t="s">
        <v>6</v>
      </c>
      <c r="BU1" s="174" t="s">
        <v>6</v>
      </c>
      <c r="BV1" s="174" t="s">
        <v>7</v>
      </c>
    </row>
    <row r="2" spans="1:74" ht="36.950000000000003" customHeight="1">
      <c r="AR2" s="175" t="s">
        <v>8</v>
      </c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S2" s="177" t="s">
        <v>9</v>
      </c>
      <c r="BT2" s="177" t="s">
        <v>10</v>
      </c>
    </row>
    <row r="3" spans="1:74" ht="6.95" customHeight="1">
      <c r="B3" s="178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80"/>
      <c r="BS3" s="177" t="s">
        <v>9</v>
      </c>
      <c r="BT3" s="177" t="s">
        <v>11</v>
      </c>
    </row>
    <row r="4" spans="1:74" ht="36.950000000000003" customHeight="1">
      <c r="B4" s="181"/>
      <c r="C4" s="182"/>
      <c r="D4" s="183" t="s">
        <v>12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4"/>
      <c r="AS4" s="185" t="s">
        <v>13</v>
      </c>
      <c r="BE4" s="186" t="s">
        <v>14</v>
      </c>
      <c r="BS4" s="177" t="s">
        <v>15</v>
      </c>
    </row>
    <row r="5" spans="1:74" ht="14.45" customHeight="1">
      <c r="B5" s="181"/>
      <c r="C5" s="182"/>
      <c r="D5" s="187" t="s">
        <v>16</v>
      </c>
      <c r="E5" s="182"/>
      <c r="F5" s="182"/>
      <c r="G5" s="182"/>
      <c r="H5" s="182"/>
      <c r="I5" s="182"/>
      <c r="J5" s="182"/>
      <c r="K5" s="188" t="s">
        <v>17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2"/>
      <c r="AQ5" s="184"/>
      <c r="BE5" s="190" t="s">
        <v>18</v>
      </c>
      <c r="BS5" s="177" t="s">
        <v>9</v>
      </c>
    </row>
    <row r="6" spans="1:74" ht="36.950000000000003" customHeight="1">
      <c r="B6" s="181"/>
      <c r="C6" s="182"/>
      <c r="D6" s="191" t="s">
        <v>19</v>
      </c>
      <c r="E6" s="182"/>
      <c r="F6" s="182"/>
      <c r="G6" s="182"/>
      <c r="H6" s="182"/>
      <c r="I6" s="182"/>
      <c r="J6" s="182"/>
      <c r="K6" s="192" t="s">
        <v>20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2"/>
      <c r="AQ6" s="184"/>
      <c r="BE6" s="193"/>
      <c r="BS6" s="177" t="s">
        <v>9</v>
      </c>
    </row>
    <row r="7" spans="1:74" ht="14.45" customHeight="1">
      <c r="B7" s="181"/>
      <c r="C7" s="182"/>
      <c r="D7" s="194" t="s">
        <v>21</v>
      </c>
      <c r="E7" s="182"/>
      <c r="F7" s="182"/>
      <c r="G7" s="182"/>
      <c r="H7" s="182"/>
      <c r="I7" s="182"/>
      <c r="J7" s="182"/>
      <c r="K7" s="195" t="s">
        <v>5</v>
      </c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94" t="s">
        <v>22</v>
      </c>
      <c r="AL7" s="182"/>
      <c r="AM7" s="182"/>
      <c r="AN7" s="195" t="s">
        <v>5</v>
      </c>
      <c r="AO7" s="182"/>
      <c r="AP7" s="182"/>
      <c r="AQ7" s="184"/>
      <c r="BE7" s="193"/>
      <c r="BS7" s="177" t="s">
        <v>9</v>
      </c>
    </row>
    <row r="8" spans="1:74" ht="14.45" customHeight="1">
      <c r="B8" s="181"/>
      <c r="C8" s="182"/>
      <c r="D8" s="194" t="s">
        <v>23</v>
      </c>
      <c r="E8" s="182"/>
      <c r="F8" s="182"/>
      <c r="G8" s="182"/>
      <c r="H8" s="182"/>
      <c r="I8" s="182"/>
      <c r="J8" s="182"/>
      <c r="K8" s="195" t="s">
        <v>24</v>
      </c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94" t="s">
        <v>25</v>
      </c>
      <c r="AL8" s="182"/>
      <c r="AM8" s="182"/>
      <c r="AN8" s="196" t="s">
        <v>26</v>
      </c>
      <c r="AO8" s="182"/>
      <c r="AP8" s="182"/>
      <c r="AQ8" s="184"/>
      <c r="BE8" s="193"/>
      <c r="BS8" s="177" t="s">
        <v>9</v>
      </c>
    </row>
    <row r="9" spans="1:74" ht="14.45" customHeight="1">
      <c r="B9" s="181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4"/>
      <c r="BE9" s="193"/>
      <c r="BS9" s="177" t="s">
        <v>9</v>
      </c>
    </row>
    <row r="10" spans="1:74" ht="14.45" customHeight="1">
      <c r="B10" s="181"/>
      <c r="C10" s="182"/>
      <c r="D10" s="194" t="s">
        <v>27</v>
      </c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94" t="s">
        <v>28</v>
      </c>
      <c r="AL10" s="182"/>
      <c r="AM10" s="182"/>
      <c r="AN10" s="195" t="s">
        <v>5</v>
      </c>
      <c r="AO10" s="182"/>
      <c r="AP10" s="182"/>
      <c r="AQ10" s="184"/>
      <c r="BE10" s="193"/>
      <c r="BS10" s="177" t="s">
        <v>9</v>
      </c>
    </row>
    <row r="11" spans="1:74" ht="18.399999999999999" customHeight="1">
      <c r="B11" s="181"/>
      <c r="C11" s="182"/>
      <c r="D11" s="182"/>
      <c r="E11" s="195" t="s">
        <v>24</v>
      </c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94" t="s">
        <v>29</v>
      </c>
      <c r="AL11" s="182"/>
      <c r="AM11" s="182"/>
      <c r="AN11" s="195" t="s">
        <v>5</v>
      </c>
      <c r="AO11" s="182"/>
      <c r="AP11" s="182"/>
      <c r="AQ11" s="184"/>
      <c r="BE11" s="193"/>
      <c r="BS11" s="177" t="s">
        <v>9</v>
      </c>
    </row>
    <row r="12" spans="1:74" ht="6.95" customHeight="1">
      <c r="B12" s="181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4"/>
      <c r="BE12" s="193"/>
      <c r="BS12" s="177" t="s">
        <v>9</v>
      </c>
    </row>
    <row r="13" spans="1:74" ht="14.45" customHeight="1">
      <c r="B13" s="181"/>
      <c r="C13" s="182"/>
      <c r="D13" s="194" t="s">
        <v>30</v>
      </c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94" t="s">
        <v>28</v>
      </c>
      <c r="AL13" s="182"/>
      <c r="AM13" s="182"/>
      <c r="AN13" s="197" t="s">
        <v>31</v>
      </c>
      <c r="AO13" s="182"/>
      <c r="AP13" s="182"/>
      <c r="AQ13" s="184"/>
      <c r="BE13" s="193"/>
      <c r="BS13" s="177" t="s">
        <v>9</v>
      </c>
    </row>
    <row r="14" spans="1:74" ht="15">
      <c r="B14" s="181"/>
      <c r="C14" s="182"/>
      <c r="D14" s="182"/>
      <c r="E14" s="198" t="s">
        <v>31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4" t="s">
        <v>29</v>
      </c>
      <c r="AL14" s="182"/>
      <c r="AM14" s="182"/>
      <c r="AN14" s="197" t="s">
        <v>31</v>
      </c>
      <c r="AO14" s="182"/>
      <c r="AP14" s="182"/>
      <c r="AQ14" s="184"/>
      <c r="BE14" s="193"/>
      <c r="BS14" s="177" t="s">
        <v>9</v>
      </c>
    </row>
    <row r="15" spans="1:74" ht="6.95" customHeight="1">
      <c r="B15" s="181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4"/>
      <c r="BE15" s="193"/>
      <c r="BS15" s="177" t="s">
        <v>6</v>
      </c>
    </row>
    <row r="16" spans="1:74" ht="14.45" customHeight="1">
      <c r="B16" s="181"/>
      <c r="C16" s="182"/>
      <c r="D16" s="194" t="s">
        <v>32</v>
      </c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94" t="s">
        <v>28</v>
      </c>
      <c r="AL16" s="182"/>
      <c r="AM16" s="182"/>
      <c r="AN16" s="195" t="s">
        <v>33</v>
      </c>
      <c r="AO16" s="182"/>
      <c r="AP16" s="182"/>
      <c r="AQ16" s="184"/>
      <c r="BE16" s="193"/>
      <c r="BS16" s="177" t="s">
        <v>6</v>
      </c>
    </row>
    <row r="17" spans="2:71" ht="18.399999999999999" customHeight="1">
      <c r="B17" s="181"/>
      <c r="C17" s="182"/>
      <c r="D17" s="182"/>
      <c r="E17" s="195" t="s">
        <v>34</v>
      </c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94" t="s">
        <v>29</v>
      </c>
      <c r="AL17" s="182"/>
      <c r="AM17" s="182"/>
      <c r="AN17" s="195" t="s">
        <v>5</v>
      </c>
      <c r="AO17" s="182"/>
      <c r="AP17" s="182"/>
      <c r="AQ17" s="184"/>
      <c r="BE17" s="193"/>
      <c r="BS17" s="177" t="s">
        <v>35</v>
      </c>
    </row>
    <row r="18" spans="2:71" ht="6.95" customHeight="1">
      <c r="B18" s="181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4"/>
      <c r="BE18" s="193"/>
      <c r="BS18" s="177" t="s">
        <v>9</v>
      </c>
    </row>
    <row r="19" spans="2:71" ht="14.45" customHeight="1">
      <c r="B19" s="181"/>
      <c r="C19" s="182"/>
      <c r="D19" s="194" t="s">
        <v>36</v>
      </c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4"/>
      <c r="BE19" s="193"/>
      <c r="BS19" s="177" t="s">
        <v>9</v>
      </c>
    </row>
    <row r="20" spans="2:71" ht="22.5" customHeight="1">
      <c r="B20" s="181"/>
      <c r="C20" s="182"/>
      <c r="D20" s="182"/>
      <c r="E20" s="200" t="s">
        <v>5</v>
      </c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182"/>
      <c r="AP20" s="182"/>
      <c r="AQ20" s="184"/>
      <c r="BE20" s="193"/>
      <c r="BS20" s="177" t="s">
        <v>6</v>
      </c>
    </row>
    <row r="21" spans="2:71" ht="6.95" customHeight="1">
      <c r="B21" s="181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4"/>
      <c r="BE21" s="193"/>
    </row>
    <row r="22" spans="2:71" ht="6.95" customHeight="1">
      <c r="B22" s="181"/>
      <c r="C22" s="182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182"/>
      <c r="AQ22" s="184"/>
      <c r="BE22" s="193"/>
    </row>
    <row r="23" spans="2:71" s="209" customFormat="1" ht="25.9" customHeight="1">
      <c r="B23" s="202"/>
      <c r="C23" s="203"/>
      <c r="D23" s="204" t="s">
        <v>37</v>
      </c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6">
        <f>ROUND(AG51,2)</f>
        <v>0</v>
      </c>
      <c r="AL23" s="207"/>
      <c r="AM23" s="207"/>
      <c r="AN23" s="207"/>
      <c r="AO23" s="207"/>
      <c r="AP23" s="203"/>
      <c r="AQ23" s="208"/>
      <c r="BE23" s="193"/>
    </row>
    <row r="24" spans="2:71" s="209" customFormat="1" ht="6.9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203"/>
      <c r="AE24" s="203"/>
      <c r="AF24" s="203"/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8"/>
      <c r="BE24" s="193"/>
    </row>
    <row r="25" spans="2:71" s="209" customFormat="1">
      <c r="B25" s="202"/>
      <c r="C25" s="203"/>
      <c r="D25" s="203"/>
      <c r="E25" s="203"/>
      <c r="F25" s="203"/>
      <c r="G25" s="203"/>
      <c r="H25" s="203"/>
      <c r="I25" s="203"/>
      <c r="J25" s="203"/>
      <c r="K25" s="203"/>
      <c r="L25" s="210" t="s">
        <v>38</v>
      </c>
      <c r="M25" s="210"/>
      <c r="N25" s="210"/>
      <c r="O25" s="210"/>
      <c r="P25" s="203"/>
      <c r="Q25" s="203"/>
      <c r="R25" s="203"/>
      <c r="S25" s="203"/>
      <c r="T25" s="203"/>
      <c r="U25" s="203"/>
      <c r="V25" s="203"/>
      <c r="W25" s="210" t="s">
        <v>39</v>
      </c>
      <c r="X25" s="210"/>
      <c r="Y25" s="210"/>
      <c r="Z25" s="210"/>
      <c r="AA25" s="210"/>
      <c r="AB25" s="210"/>
      <c r="AC25" s="210"/>
      <c r="AD25" s="210"/>
      <c r="AE25" s="210"/>
      <c r="AF25" s="203"/>
      <c r="AG25" s="203"/>
      <c r="AH25" s="203"/>
      <c r="AI25" s="203"/>
      <c r="AJ25" s="203"/>
      <c r="AK25" s="210" t="s">
        <v>40</v>
      </c>
      <c r="AL25" s="210"/>
      <c r="AM25" s="210"/>
      <c r="AN25" s="210"/>
      <c r="AO25" s="210"/>
      <c r="AP25" s="203"/>
      <c r="AQ25" s="208"/>
      <c r="BE25" s="193"/>
    </row>
    <row r="26" spans="2:71" s="218" customFormat="1" ht="14.45" customHeight="1">
      <c r="B26" s="211"/>
      <c r="C26" s="212"/>
      <c r="D26" s="213" t="s">
        <v>41</v>
      </c>
      <c r="E26" s="212"/>
      <c r="F26" s="213" t="s">
        <v>42</v>
      </c>
      <c r="G26" s="212"/>
      <c r="H26" s="212"/>
      <c r="I26" s="212"/>
      <c r="J26" s="212"/>
      <c r="K26" s="212"/>
      <c r="L26" s="214">
        <v>0.21</v>
      </c>
      <c r="M26" s="215"/>
      <c r="N26" s="215"/>
      <c r="O26" s="215"/>
      <c r="P26" s="212"/>
      <c r="Q26" s="212"/>
      <c r="R26" s="212"/>
      <c r="S26" s="212"/>
      <c r="T26" s="212"/>
      <c r="U26" s="212"/>
      <c r="V26" s="212"/>
      <c r="W26" s="216">
        <f>ROUND(AZ51,2)</f>
        <v>0</v>
      </c>
      <c r="X26" s="215"/>
      <c r="Y26" s="215"/>
      <c r="Z26" s="215"/>
      <c r="AA26" s="215"/>
      <c r="AB26" s="215"/>
      <c r="AC26" s="215"/>
      <c r="AD26" s="215"/>
      <c r="AE26" s="215"/>
      <c r="AF26" s="212"/>
      <c r="AG26" s="212"/>
      <c r="AH26" s="212"/>
      <c r="AI26" s="212"/>
      <c r="AJ26" s="212"/>
      <c r="AK26" s="216">
        <f>ROUND(AV51,2)</f>
        <v>0</v>
      </c>
      <c r="AL26" s="215"/>
      <c r="AM26" s="215"/>
      <c r="AN26" s="215"/>
      <c r="AO26" s="215"/>
      <c r="AP26" s="212"/>
      <c r="AQ26" s="217"/>
      <c r="BE26" s="193"/>
    </row>
    <row r="27" spans="2:71" s="218" customFormat="1" ht="14.45" customHeight="1">
      <c r="B27" s="211"/>
      <c r="C27" s="212"/>
      <c r="D27" s="212"/>
      <c r="E27" s="212"/>
      <c r="F27" s="213" t="s">
        <v>43</v>
      </c>
      <c r="G27" s="212"/>
      <c r="H27" s="212"/>
      <c r="I27" s="212"/>
      <c r="J27" s="212"/>
      <c r="K27" s="212"/>
      <c r="L27" s="214">
        <v>0.15</v>
      </c>
      <c r="M27" s="215"/>
      <c r="N27" s="215"/>
      <c r="O27" s="215"/>
      <c r="P27" s="212"/>
      <c r="Q27" s="212"/>
      <c r="R27" s="212"/>
      <c r="S27" s="212"/>
      <c r="T27" s="212"/>
      <c r="U27" s="212"/>
      <c r="V27" s="212"/>
      <c r="W27" s="216">
        <f>ROUND(BA51,2)</f>
        <v>0</v>
      </c>
      <c r="X27" s="215"/>
      <c r="Y27" s="215"/>
      <c r="Z27" s="215"/>
      <c r="AA27" s="215"/>
      <c r="AB27" s="215"/>
      <c r="AC27" s="215"/>
      <c r="AD27" s="215"/>
      <c r="AE27" s="215"/>
      <c r="AF27" s="212"/>
      <c r="AG27" s="212"/>
      <c r="AH27" s="212"/>
      <c r="AI27" s="212"/>
      <c r="AJ27" s="212"/>
      <c r="AK27" s="216">
        <f>ROUND(AW51,2)</f>
        <v>0</v>
      </c>
      <c r="AL27" s="215"/>
      <c r="AM27" s="215"/>
      <c r="AN27" s="215"/>
      <c r="AO27" s="215"/>
      <c r="AP27" s="212"/>
      <c r="AQ27" s="217"/>
      <c r="BE27" s="193"/>
    </row>
    <row r="28" spans="2:71" s="218" customFormat="1" ht="14.45" hidden="1" customHeight="1">
      <c r="B28" s="211"/>
      <c r="C28" s="212"/>
      <c r="D28" s="212"/>
      <c r="E28" s="212"/>
      <c r="F28" s="213" t="s">
        <v>44</v>
      </c>
      <c r="G28" s="212"/>
      <c r="H28" s="212"/>
      <c r="I28" s="212"/>
      <c r="J28" s="212"/>
      <c r="K28" s="212"/>
      <c r="L28" s="214">
        <v>0.21</v>
      </c>
      <c r="M28" s="215"/>
      <c r="N28" s="215"/>
      <c r="O28" s="215"/>
      <c r="P28" s="212"/>
      <c r="Q28" s="212"/>
      <c r="R28" s="212"/>
      <c r="S28" s="212"/>
      <c r="T28" s="212"/>
      <c r="U28" s="212"/>
      <c r="V28" s="212"/>
      <c r="W28" s="216">
        <f>ROUND(BB51,2)</f>
        <v>0</v>
      </c>
      <c r="X28" s="215"/>
      <c r="Y28" s="215"/>
      <c r="Z28" s="215"/>
      <c r="AA28" s="215"/>
      <c r="AB28" s="215"/>
      <c r="AC28" s="215"/>
      <c r="AD28" s="215"/>
      <c r="AE28" s="215"/>
      <c r="AF28" s="212"/>
      <c r="AG28" s="212"/>
      <c r="AH28" s="212"/>
      <c r="AI28" s="212"/>
      <c r="AJ28" s="212"/>
      <c r="AK28" s="216">
        <v>0</v>
      </c>
      <c r="AL28" s="215"/>
      <c r="AM28" s="215"/>
      <c r="AN28" s="215"/>
      <c r="AO28" s="215"/>
      <c r="AP28" s="212"/>
      <c r="AQ28" s="217"/>
      <c r="BE28" s="193"/>
    </row>
    <row r="29" spans="2:71" s="218" customFormat="1" ht="14.45" hidden="1" customHeight="1">
      <c r="B29" s="211"/>
      <c r="C29" s="212"/>
      <c r="D29" s="212"/>
      <c r="E29" s="212"/>
      <c r="F29" s="213" t="s">
        <v>45</v>
      </c>
      <c r="G29" s="212"/>
      <c r="H29" s="212"/>
      <c r="I29" s="212"/>
      <c r="J29" s="212"/>
      <c r="K29" s="212"/>
      <c r="L29" s="214">
        <v>0.15</v>
      </c>
      <c r="M29" s="215"/>
      <c r="N29" s="215"/>
      <c r="O29" s="215"/>
      <c r="P29" s="212"/>
      <c r="Q29" s="212"/>
      <c r="R29" s="212"/>
      <c r="S29" s="212"/>
      <c r="T29" s="212"/>
      <c r="U29" s="212"/>
      <c r="V29" s="212"/>
      <c r="W29" s="216">
        <f>ROUND(BC51,2)</f>
        <v>0</v>
      </c>
      <c r="X29" s="215"/>
      <c r="Y29" s="215"/>
      <c r="Z29" s="215"/>
      <c r="AA29" s="215"/>
      <c r="AB29" s="215"/>
      <c r="AC29" s="215"/>
      <c r="AD29" s="215"/>
      <c r="AE29" s="215"/>
      <c r="AF29" s="212"/>
      <c r="AG29" s="212"/>
      <c r="AH29" s="212"/>
      <c r="AI29" s="212"/>
      <c r="AJ29" s="212"/>
      <c r="AK29" s="216">
        <v>0</v>
      </c>
      <c r="AL29" s="215"/>
      <c r="AM29" s="215"/>
      <c r="AN29" s="215"/>
      <c r="AO29" s="215"/>
      <c r="AP29" s="212"/>
      <c r="AQ29" s="217"/>
      <c r="BE29" s="193"/>
    </row>
    <row r="30" spans="2:71" s="218" customFormat="1" ht="14.45" hidden="1" customHeight="1">
      <c r="B30" s="211"/>
      <c r="C30" s="212"/>
      <c r="D30" s="212"/>
      <c r="E30" s="212"/>
      <c r="F30" s="213" t="s">
        <v>46</v>
      </c>
      <c r="G30" s="212"/>
      <c r="H30" s="212"/>
      <c r="I30" s="212"/>
      <c r="J30" s="212"/>
      <c r="K30" s="212"/>
      <c r="L30" s="214">
        <v>0</v>
      </c>
      <c r="M30" s="215"/>
      <c r="N30" s="215"/>
      <c r="O30" s="215"/>
      <c r="P30" s="212"/>
      <c r="Q30" s="212"/>
      <c r="R30" s="212"/>
      <c r="S30" s="212"/>
      <c r="T30" s="212"/>
      <c r="U30" s="212"/>
      <c r="V30" s="212"/>
      <c r="W30" s="216">
        <f>ROUND(BD51,2)</f>
        <v>0</v>
      </c>
      <c r="X30" s="215"/>
      <c r="Y30" s="215"/>
      <c r="Z30" s="215"/>
      <c r="AA30" s="215"/>
      <c r="AB30" s="215"/>
      <c r="AC30" s="215"/>
      <c r="AD30" s="215"/>
      <c r="AE30" s="215"/>
      <c r="AF30" s="212"/>
      <c r="AG30" s="212"/>
      <c r="AH30" s="212"/>
      <c r="AI30" s="212"/>
      <c r="AJ30" s="212"/>
      <c r="AK30" s="216">
        <v>0</v>
      </c>
      <c r="AL30" s="215"/>
      <c r="AM30" s="215"/>
      <c r="AN30" s="215"/>
      <c r="AO30" s="215"/>
      <c r="AP30" s="212"/>
      <c r="AQ30" s="217"/>
      <c r="BE30" s="193"/>
    </row>
    <row r="31" spans="2:71" s="209" customFormat="1" ht="6.95" customHeight="1">
      <c r="B31" s="202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8"/>
      <c r="BE31" s="193"/>
    </row>
    <row r="32" spans="2:71" s="209" customFormat="1" ht="25.9" customHeight="1">
      <c r="B32" s="202"/>
      <c r="C32" s="219"/>
      <c r="D32" s="220" t="s">
        <v>47</v>
      </c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2" t="s">
        <v>48</v>
      </c>
      <c r="U32" s="221"/>
      <c r="V32" s="221"/>
      <c r="W32" s="221"/>
      <c r="X32" s="223" t="s">
        <v>49</v>
      </c>
      <c r="Y32" s="224"/>
      <c r="Z32" s="224"/>
      <c r="AA32" s="224"/>
      <c r="AB32" s="224"/>
      <c r="AC32" s="221"/>
      <c r="AD32" s="221"/>
      <c r="AE32" s="221"/>
      <c r="AF32" s="221"/>
      <c r="AG32" s="221"/>
      <c r="AH32" s="221"/>
      <c r="AI32" s="221"/>
      <c r="AJ32" s="221"/>
      <c r="AK32" s="225">
        <f>SUM(AK23:AK30)</f>
        <v>0</v>
      </c>
      <c r="AL32" s="224"/>
      <c r="AM32" s="224"/>
      <c r="AN32" s="224"/>
      <c r="AO32" s="226"/>
      <c r="AP32" s="219"/>
      <c r="AQ32" s="227"/>
      <c r="BE32" s="193"/>
    </row>
    <row r="33" spans="2:56" s="209" customFormat="1" ht="6.95" customHeight="1">
      <c r="B33" s="202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8"/>
    </row>
    <row r="34" spans="2:56" s="209" customFormat="1" ht="6.95" customHeight="1">
      <c r="B34" s="228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  <c r="AF34" s="229"/>
      <c r="AG34" s="229"/>
      <c r="AH34" s="229"/>
      <c r="AI34" s="229"/>
      <c r="AJ34" s="229"/>
      <c r="AK34" s="229"/>
      <c r="AL34" s="229"/>
      <c r="AM34" s="229"/>
      <c r="AN34" s="229"/>
      <c r="AO34" s="229"/>
      <c r="AP34" s="229"/>
      <c r="AQ34" s="230"/>
    </row>
    <row r="38" spans="2:56" s="209" customFormat="1" ht="6.95" customHeight="1">
      <c r="B38" s="231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32"/>
      <c r="AP38" s="232"/>
      <c r="AQ38" s="232"/>
      <c r="AR38" s="202"/>
    </row>
    <row r="39" spans="2:56" s="209" customFormat="1" ht="36.950000000000003" customHeight="1">
      <c r="B39" s="202"/>
      <c r="C39" s="233" t="s">
        <v>50</v>
      </c>
      <c r="AR39" s="202"/>
    </row>
    <row r="40" spans="2:56" s="209" customFormat="1" ht="6.95" customHeight="1">
      <c r="B40" s="202"/>
      <c r="AR40" s="202"/>
    </row>
    <row r="41" spans="2:56" s="236" customFormat="1" ht="14.45" customHeight="1">
      <c r="B41" s="234"/>
      <c r="C41" s="235" t="s">
        <v>16</v>
      </c>
      <c r="L41" s="236" t="str">
        <f>K5</f>
        <v>2015191</v>
      </c>
      <c r="AR41" s="234"/>
    </row>
    <row r="42" spans="2:56" s="239" customFormat="1" ht="36.950000000000003" customHeight="1">
      <c r="B42" s="237"/>
      <c r="C42" s="238" t="s">
        <v>19</v>
      </c>
      <c r="L42" s="240" t="str">
        <f>K6</f>
        <v>III/32916 Poděbrady, ul. Revoluční - SO101</v>
      </c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R42" s="237"/>
    </row>
    <row r="43" spans="2:56" s="209" customFormat="1" ht="6.95" customHeight="1">
      <c r="B43" s="202"/>
      <c r="AR43" s="202"/>
    </row>
    <row r="44" spans="2:56" s="209" customFormat="1" ht="15">
      <c r="B44" s="202"/>
      <c r="C44" s="235" t="s">
        <v>23</v>
      </c>
      <c r="L44" s="242" t="str">
        <f>IF(K8="","",K8)</f>
        <v xml:space="preserve"> </v>
      </c>
      <c r="AI44" s="235" t="s">
        <v>25</v>
      </c>
      <c r="AM44" s="243" t="str">
        <f>IF(AN8= "","",AN8)</f>
        <v>10. 8. 2017</v>
      </c>
      <c r="AN44" s="243"/>
      <c r="AR44" s="202"/>
    </row>
    <row r="45" spans="2:56" s="209" customFormat="1" ht="6.95" customHeight="1">
      <c r="B45" s="202"/>
      <c r="AR45" s="202"/>
    </row>
    <row r="46" spans="2:56" s="209" customFormat="1" ht="15">
      <c r="B46" s="202"/>
      <c r="C46" s="235" t="s">
        <v>27</v>
      </c>
      <c r="L46" s="236" t="str">
        <f>IF(E11= "","",E11)</f>
        <v xml:space="preserve"> </v>
      </c>
      <c r="AI46" s="235" t="s">
        <v>32</v>
      </c>
      <c r="AM46" s="244" t="str">
        <f>IF(E17="","",E17)</f>
        <v>Forvia CZ, s.r.o.</v>
      </c>
      <c r="AN46" s="244"/>
      <c r="AO46" s="244"/>
      <c r="AP46" s="244"/>
      <c r="AR46" s="202"/>
      <c r="AS46" s="245" t="s">
        <v>51</v>
      </c>
      <c r="AT46" s="246"/>
      <c r="AU46" s="247"/>
      <c r="AV46" s="247"/>
      <c r="AW46" s="247"/>
      <c r="AX46" s="247"/>
      <c r="AY46" s="247"/>
      <c r="AZ46" s="247"/>
      <c r="BA46" s="247"/>
      <c r="BB46" s="247"/>
      <c r="BC46" s="247"/>
      <c r="BD46" s="248"/>
    </row>
    <row r="47" spans="2:56" s="209" customFormat="1" ht="15">
      <c r="B47" s="202"/>
      <c r="C47" s="235" t="s">
        <v>30</v>
      </c>
      <c r="L47" s="236" t="str">
        <f>IF(E14= "Vyplň údaj","",E14)</f>
        <v/>
      </c>
      <c r="AR47" s="202"/>
      <c r="AS47" s="249"/>
      <c r="AT47" s="250"/>
      <c r="AU47" s="203"/>
      <c r="AV47" s="203"/>
      <c r="AW47" s="203"/>
      <c r="AX47" s="203"/>
      <c r="AY47" s="203"/>
      <c r="AZ47" s="203"/>
      <c r="BA47" s="203"/>
      <c r="BB47" s="203"/>
      <c r="BC47" s="203"/>
      <c r="BD47" s="251"/>
    </row>
    <row r="48" spans="2:56" s="209" customFormat="1" ht="10.9" customHeight="1">
      <c r="B48" s="202"/>
      <c r="AR48" s="202"/>
      <c r="AS48" s="249"/>
      <c r="AT48" s="250"/>
      <c r="AU48" s="203"/>
      <c r="AV48" s="203"/>
      <c r="AW48" s="203"/>
      <c r="AX48" s="203"/>
      <c r="AY48" s="203"/>
      <c r="AZ48" s="203"/>
      <c r="BA48" s="203"/>
      <c r="BB48" s="203"/>
      <c r="BC48" s="203"/>
      <c r="BD48" s="251"/>
    </row>
    <row r="49" spans="1:91" s="209" customFormat="1" ht="29.25" customHeight="1">
      <c r="B49" s="202"/>
      <c r="C49" s="252" t="s">
        <v>52</v>
      </c>
      <c r="D49" s="253"/>
      <c r="E49" s="253"/>
      <c r="F49" s="253"/>
      <c r="G49" s="253"/>
      <c r="H49" s="254"/>
      <c r="I49" s="255" t="s">
        <v>53</v>
      </c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6" t="s">
        <v>54</v>
      </c>
      <c r="AH49" s="253"/>
      <c r="AI49" s="253"/>
      <c r="AJ49" s="253"/>
      <c r="AK49" s="253"/>
      <c r="AL49" s="253"/>
      <c r="AM49" s="253"/>
      <c r="AN49" s="255" t="s">
        <v>55</v>
      </c>
      <c r="AO49" s="253"/>
      <c r="AP49" s="253"/>
      <c r="AQ49" s="257" t="s">
        <v>56</v>
      </c>
      <c r="AR49" s="202"/>
      <c r="AS49" s="258" t="s">
        <v>57</v>
      </c>
      <c r="AT49" s="259" t="s">
        <v>58</v>
      </c>
      <c r="AU49" s="259" t="s">
        <v>59</v>
      </c>
      <c r="AV49" s="259" t="s">
        <v>60</v>
      </c>
      <c r="AW49" s="259" t="s">
        <v>61</v>
      </c>
      <c r="AX49" s="259" t="s">
        <v>62</v>
      </c>
      <c r="AY49" s="259" t="s">
        <v>63</v>
      </c>
      <c r="AZ49" s="259" t="s">
        <v>64</v>
      </c>
      <c r="BA49" s="259" t="s">
        <v>65</v>
      </c>
      <c r="BB49" s="259" t="s">
        <v>66</v>
      </c>
      <c r="BC49" s="259" t="s">
        <v>67</v>
      </c>
      <c r="BD49" s="260" t="s">
        <v>68</v>
      </c>
    </row>
    <row r="50" spans="1:91" s="209" customFormat="1" ht="10.9" customHeight="1">
      <c r="B50" s="202"/>
      <c r="AR50" s="202"/>
      <c r="AS50" s="261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8"/>
    </row>
    <row r="51" spans="1:91" s="239" customFormat="1" ht="32.450000000000003" customHeight="1">
      <c r="B51" s="237"/>
      <c r="C51" s="262" t="s">
        <v>69</v>
      </c>
      <c r="D51" s="263"/>
      <c r="E51" s="263"/>
      <c r="F51" s="263"/>
      <c r="G51" s="263"/>
      <c r="H51" s="263"/>
      <c r="I51" s="263"/>
      <c r="J51" s="263"/>
      <c r="K51" s="263"/>
      <c r="L51" s="263"/>
      <c r="M51" s="263"/>
      <c r="N51" s="263"/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  <c r="AA51" s="263"/>
      <c r="AB51" s="263"/>
      <c r="AC51" s="263"/>
      <c r="AD51" s="263"/>
      <c r="AE51" s="263"/>
      <c r="AF51" s="263"/>
      <c r="AG51" s="264">
        <f>ROUND(SUM(AG52:AG53),2)</f>
        <v>0</v>
      </c>
      <c r="AH51" s="264"/>
      <c r="AI51" s="264"/>
      <c r="AJ51" s="264"/>
      <c r="AK51" s="264"/>
      <c r="AL51" s="264"/>
      <c r="AM51" s="264"/>
      <c r="AN51" s="265">
        <f>SUM(AG51,AT51)</f>
        <v>0</v>
      </c>
      <c r="AO51" s="265"/>
      <c r="AP51" s="265"/>
      <c r="AQ51" s="266" t="s">
        <v>5</v>
      </c>
      <c r="AR51" s="237"/>
      <c r="AS51" s="267">
        <f>ROUND(SUM(AS52:AS53),2)</f>
        <v>0</v>
      </c>
      <c r="AT51" s="268">
        <f>ROUND(SUM(AV51:AW51),2)</f>
        <v>0</v>
      </c>
      <c r="AU51" s="269">
        <f>ROUND(SUM(AU52:AU53),5)</f>
        <v>0</v>
      </c>
      <c r="AV51" s="268">
        <f>ROUND(AZ51*L26,2)</f>
        <v>0</v>
      </c>
      <c r="AW51" s="268">
        <f>ROUND(BA51*L27,2)</f>
        <v>0</v>
      </c>
      <c r="AX51" s="268">
        <f>ROUND(BB51*L26,2)</f>
        <v>0</v>
      </c>
      <c r="AY51" s="268">
        <f>ROUND(BC51*L27,2)</f>
        <v>0</v>
      </c>
      <c r="AZ51" s="268">
        <f>ROUND(SUM(AZ52:AZ53),2)</f>
        <v>0</v>
      </c>
      <c r="BA51" s="268">
        <f>ROUND(SUM(BA52:BA53),2)</f>
        <v>0</v>
      </c>
      <c r="BB51" s="268">
        <f>ROUND(SUM(BB52:BB53),2)</f>
        <v>0</v>
      </c>
      <c r="BC51" s="268">
        <f>ROUND(SUM(BC52:BC53),2)</f>
        <v>0</v>
      </c>
      <c r="BD51" s="270">
        <f>ROUND(SUM(BD52:BD53),2)</f>
        <v>0</v>
      </c>
      <c r="BS51" s="238" t="s">
        <v>70</v>
      </c>
      <c r="BT51" s="238" t="s">
        <v>71</v>
      </c>
      <c r="BU51" s="271" t="s">
        <v>72</v>
      </c>
      <c r="BV51" s="238" t="s">
        <v>73</v>
      </c>
      <c r="BW51" s="238" t="s">
        <v>7</v>
      </c>
      <c r="BX51" s="238" t="s">
        <v>74</v>
      </c>
      <c r="CL51" s="238" t="s">
        <v>5</v>
      </c>
    </row>
    <row r="52" spans="1:91" s="284" customFormat="1" ht="22.5" customHeight="1">
      <c r="A52" s="272" t="s">
        <v>75</v>
      </c>
      <c r="B52" s="273"/>
      <c r="C52" s="274"/>
      <c r="D52" s="275" t="s">
        <v>76</v>
      </c>
      <c r="E52" s="275"/>
      <c r="F52" s="275"/>
      <c r="G52" s="275"/>
      <c r="H52" s="275"/>
      <c r="I52" s="276"/>
      <c r="J52" s="275" t="s">
        <v>77</v>
      </c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7">
        <f>'101 - Komunikace - ul. Re...'!J27</f>
        <v>0</v>
      </c>
      <c r="AH52" s="278"/>
      <c r="AI52" s="278"/>
      <c r="AJ52" s="278"/>
      <c r="AK52" s="278"/>
      <c r="AL52" s="278"/>
      <c r="AM52" s="278"/>
      <c r="AN52" s="277">
        <f>SUM(AG52,AT52)</f>
        <v>0</v>
      </c>
      <c r="AO52" s="278"/>
      <c r="AP52" s="278"/>
      <c r="AQ52" s="279" t="s">
        <v>78</v>
      </c>
      <c r="AR52" s="273"/>
      <c r="AS52" s="280">
        <v>0</v>
      </c>
      <c r="AT52" s="281">
        <f>ROUND(SUM(AV52:AW52),2)</f>
        <v>0</v>
      </c>
      <c r="AU52" s="282">
        <f>'101 - Komunikace - ul. Re...'!P83</f>
        <v>0</v>
      </c>
      <c r="AV52" s="281">
        <f>'101 - Komunikace - ul. Re...'!J30</f>
        <v>0</v>
      </c>
      <c r="AW52" s="281">
        <f>'101 - Komunikace - ul. Re...'!J31</f>
        <v>0</v>
      </c>
      <c r="AX52" s="281">
        <f>'101 - Komunikace - ul. Re...'!J32</f>
        <v>0</v>
      </c>
      <c r="AY52" s="281">
        <f>'101 - Komunikace - ul. Re...'!J33</f>
        <v>0</v>
      </c>
      <c r="AZ52" s="281">
        <f>'101 - Komunikace - ul. Re...'!F30</f>
        <v>0</v>
      </c>
      <c r="BA52" s="281">
        <f>'101 - Komunikace - ul. Re...'!F31</f>
        <v>0</v>
      </c>
      <c r="BB52" s="281">
        <f>'101 - Komunikace - ul. Re...'!F32</f>
        <v>0</v>
      </c>
      <c r="BC52" s="281">
        <f>'101 - Komunikace - ul. Re...'!F33</f>
        <v>0</v>
      </c>
      <c r="BD52" s="283">
        <f>'101 - Komunikace - ul. Re...'!F34</f>
        <v>0</v>
      </c>
      <c r="BT52" s="285" t="s">
        <v>79</v>
      </c>
      <c r="BV52" s="285" t="s">
        <v>73</v>
      </c>
      <c r="BW52" s="285" t="s">
        <v>80</v>
      </c>
      <c r="BX52" s="285" t="s">
        <v>7</v>
      </c>
      <c r="CL52" s="285" t="s">
        <v>5</v>
      </c>
      <c r="CM52" s="285" t="s">
        <v>81</v>
      </c>
    </row>
    <row r="53" spans="1:91" s="284" customFormat="1" ht="22.5" customHeight="1">
      <c r="A53" s="272" t="s">
        <v>75</v>
      </c>
      <c r="B53" s="273"/>
      <c r="C53" s="274"/>
      <c r="D53" s="275" t="s">
        <v>82</v>
      </c>
      <c r="E53" s="275"/>
      <c r="F53" s="275"/>
      <c r="G53" s="275"/>
      <c r="H53" s="275"/>
      <c r="I53" s="276"/>
      <c r="J53" s="275" t="s">
        <v>83</v>
      </c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275"/>
      <c r="AA53" s="275"/>
      <c r="AB53" s="275"/>
      <c r="AC53" s="275"/>
      <c r="AD53" s="275"/>
      <c r="AE53" s="275"/>
      <c r="AF53" s="275"/>
      <c r="AG53" s="277">
        <f>'00 - Všeobecné podmínky'!J27</f>
        <v>0</v>
      </c>
      <c r="AH53" s="278"/>
      <c r="AI53" s="278"/>
      <c r="AJ53" s="278"/>
      <c r="AK53" s="278"/>
      <c r="AL53" s="278"/>
      <c r="AM53" s="278"/>
      <c r="AN53" s="277">
        <f>SUM(AG53,AT53)</f>
        <v>0</v>
      </c>
      <c r="AO53" s="278"/>
      <c r="AP53" s="278"/>
      <c r="AQ53" s="279" t="s">
        <v>78</v>
      </c>
      <c r="AR53" s="273"/>
      <c r="AS53" s="286">
        <v>0</v>
      </c>
      <c r="AT53" s="287">
        <f>ROUND(SUM(AV53:AW53),2)</f>
        <v>0</v>
      </c>
      <c r="AU53" s="288">
        <f>'00 - Všeobecné podmínky'!P78</f>
        <v>0</v>
      </c>
      <c r="AV53" s="287">
        <f>'00 - Všeobecné podmínky'!J30</f>
        <v>0</v>
      </c>
      <c r="AW53" s="287">
        <f>'00 - Všeobecné podmínky'!J31</f>
        <v>0</v>
      </c>
      <c r="AX53" s="287">
        <f>'00 - Všeobecné podmínky'!J32</f>
        <v>0</v>
      </c>
      <c r="AY53" s="287">
        <f>'00 - Všeobecné podmínky'!J33</f>
        <v>0</v>
      </c>
      <c r="AZ53" s="287">
        <f>'00 - Všeobecné podmínky'!F30</f>
        <v>0</v>
      </c>
      <c r="BA53" s="287">
        <f>'00 - Všeobecné podmínky'!F31</f>
        <v>0</v>
      </c>
      <c r="BB53" s="287">
        <f>'00 - Všeobecné podmínky'!F32</f>
        <v>0</v>
      </c>
      <c r="BC53" s="287">
        <f>'00 - Všeobecné podmínky'!F33</f>
        <v>0</v>
      </c>
      <c r="BD53" s="289">
        <f>'00 - Všeobecné podmínky'!F34</f>
        <v>0</v>
      </c>
      <c r="BT53" s="285" t="s">
        <v>79</v>
      </c>
      <c r="BV53" s="285" t="s">
        <v>73</v>
      </c>
      <c r="BW53" s="285" t="s">
        <v>84</v>
      </c>
      <c r="BX53" s="285" t="s">
        <v>7</v>
      </c>
      <c r="CL53" s="285" t="s">
        <v>5</v>
      </c>
      <c r="CM53" s="285" t="s">
        <v>81</v>
      </c>
    </row>
    <row r="54" spans="1:91" s="209" customFormat="1" ht="30" customHeight="1">
      <c r="B54" s="202"/>
      <c r="AR54" s="202"/>
    </row>
    <row r="55" spans="1:91" s="209" customFormat="1" ht="6.95" customHeight="1">
      <c r="B55" s="228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02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101 - Komunikace - ul. Re...'!C2" display="/"/>
    <hyperlink ref="A53" location="'00 - Všeobecné podmínk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4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"/>
      <c r="B1" s="43"/>
      <c r="C1" s="43"/>
      <c r="D1" s="44" t="s">
        <v>1</v>
      </c>
      <c r="E1" s="43"/>
      <c r="F1" s="45" t="s">
        <v>85</v>
      </c>
      <c r="G1" s="158" t="s">
        <v>86</v>
      </c>
      <c r="H1" s="158"/>
      <c r="I1" s="46"/>
      <c r="J1" s="45" t="s">
        <v>87</v>
      </c>
      <c r="K1" s="44" t="s">
        <v>88</v>
      </c>
      <c r="L1" s="45" t="s">
        <v>89</v>
      </c>
      <c r="M1" s="45"/>
      <c r="N1" s="45"/>
      <c r="O1" s="45"/>
      <c r="P1" s="45"/>
      <c r="Q1" s="45"/>
      <c r="R1" s="45"/>
      <c r="S1" s="45"/>
      <c r="T1" s="45"/>
      <c r="U1" s="8"/>
      <c r="V1" s="8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</row>
    <row r="2" spans="1:70" ht="36.950000000000003" customHeight="1">
      <c r="L2" s="159" t="s">
        <v>8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0" t="s">
        <v>80</v>
      </c>
    </row>
    <row r="3" spans="1:70" ht="6.95" customHeight="1">
      <c r="B3" s="11"/>
      <c r="C3" s="12"/>
      <c r="D3" s="12"/>
      <c r="E3" s="12"/>
      <c r="F3" s="12"/>
      <c r="G3" s="12"/>
      <c r="H3" s="12"/>
      <c r="I3" s="47"/>
      <c r="J3" s="12"/>
      <c r="K3" s="13"/>
      <c r="AT3" s="10" t="s">
        <v>81</v>
      </c>
    </row>
    <row r="4" spans="1:70" ht="36.950000000000003" customHeight="1">
      <c r="B4" s="14"/>
      <c r="C4" s="15"/>
      <c r="D4" s="16" t="s">
        <v>90</v>
      </c>
      <c r="E4" s="15"/>
      <c r="F4" s="15"/>
      <c r="G4" s="15"/>
      <c r="H4" s="15"/>
      <c r="I4" s="48"/>
      <c r="J4" s="15"/>
      <c r="K4" s="17"/>
      <c r="M4" s="18" t="s">
        <v>13</v>
      </c>
      <c r="AT4" s="10" t="s">
        <v>6</v>
      </c>
    </row>
    <row r="5" spans="1:70" ht="6.95" customHeight="1">
      <c r="B5" s="14"/>
      <c r="C5" s="15"/>
      <c r="D5" s="15"/>
      <c r="E5" s="15"/>
      <c r="F5" s="15"/>
      <c r="G5" s="15"/>
      <c r="H5" s="15"/>
      <c r="I5" s="48"/>
      <c r="J5" s="15"/>
      <c r="K5" s="17"/>
    </row>
    <row r="6" spans="1:70" ht="15">
      <c r="B6" s="14"/>
      <c r="C6" s="15"/>
      <c r="D6" s="20" t="s">
        <v>19</v>
      </c>
      <c r="E6" s="15"/>
      <c r="F6" s="15"/>
      <c r="G6" s="15"/>
      <c r="H6" s="15"/>
      <c r="I6" s="48"/>
      <c r="J6" s="15"/>
      <c r="K6" s="17"/>
    </row>
    <row r="7" spans="1:70" ht="22.5" customHeight="1">
      <c r="B7" s="14"/>
      <c r="C7" s="15"/>
      <c r="D7" s="15"/>
      <c r="E7" s="161" t="str">
        <f>'Rekapitulace stavby'!K6</f>
        <v>III/32916 Poděbrady, ul. Revoluční - SO101</v>
      </c>
      <c r="F7" s="162"/>
      <c r="G7" s="162"/>
      <c r="H7" s="162"/>
      <c r="I7" s="48"/>
      <c r="J7" s="15"/>
      <c r="K7" s="17"/>
    </row>
    <row r="8" spans="1:70" s="1" customFormat="1" ht="15">
      <c r="B8" s="21"/>
      <c r="C8" s="22"/>
      <c r="D8" s="20" t="s">
        <v>91</v>
      </c>
      <c r="E8" s="22"/>
      <c r="F8" s="22"/>
      <c r="G8" s="22"/>
      <c r="H8" s="22"/>
      <c r="I8" s="49"/>
      <c r="J8" s="22"/>
      <c r="K8" s="23"/>
    </row>
    <row r="9" spans="1:70" s="1" customFormat="1" ht="36.950000000000003" customHeight="1">
      <c r="B9" s="21"/>
      <c r="C9" s="22"/>
      <c r="D9" s="22"/>
      <c r="E9" s="163" t="s">
        <v>92</v>
      </c>
      <c r="F9" s="164"/>
      <c r="G9" s="164"/>
      <c r="H9" s="164"/>
      <c r="I9" s="49"/>
      <c r="J9" s="22"/>
      <c r="K9" s="23"/>
    </row>
    <row r="10" spans="1:70" s="1" customFormat="1">
      <c r="B10" s="21"/>
      <c r="C10" s="22"/>
      <c r="D10" s="22"/>
      <c r="E10" s="22"/>
      <c r="F10" s="22"/>
      <c r="G10" s="22"/>
      <c r="H10" s="22"/>
      <c r="I10" s="49"/>
      <c r="J10" s="22"/>
      <c r="K10" s="23"/>
    </row>
    <row r="11" spans="1:70" s="1" customFormat="1" ht="14.45" customHeight="1">
      <c r="B11" s="21"/>
      <c r="C11" s="22"/>
      <c r="D11" s="20" t="s">
        <v>21</v>
      </c>
      <c r="E11" s="22"/>
      <c r="F11" s="19" t="s">
        <v>5</v>
      </c>
      <c r="G11" s="22"/>
      <c r="H11" s="22"/>
      <c r="I11" s="50" t="s">
        <v>22</v>
      </c>
      <c r="J11" s="19" t="s">
        <v>5</v>
      </c>
      <c r="K11" s="23"/>
    </row>
    <row r="12" spans="1:70" s="1" customFormat="1" ht="14.45" customHeight="1">
      <c r="B12" s="21"/>
      <c r="C12" s="22"/>
      <c r="D12" s="20" t="s">
        <v>23</v>
      </c>
      <c r="E12" s="22"/>
      <c r="F12" s="19" t="s">
        <v>24</v>
      </c>
      <c r="G12" s="22"/>
      <c r="H12" s="22"/>
      <c r="I12" s="50" t="s">
        <v>25</v>
      </c>
      <c r="J12" s="51" t="str">
        <f>'Rekapitulace stavby'!AN8</f>
        <v>10. 8. 2017</v>
      </c>
      <c r="K12" s="23"/>
    </row>
    <row r="13" spans="1:70" s="1" customFormat="1" ht="10.9" customHeight="1">
      <c r="B13" s="21"/>
      <c r="C13" s="22"/>
      <c r="D13" s="22"/>
      <c r="E13" s="22"/>
      <c r="F13" s="22"/>
      <c r="G13" s="22"/>
      <c r="H13" s="22"/>
      <c r="I13" s="49"/>
      <c r="J13" s="22"/>
      <c r="K13" s="23"/>
    </row>
    <row r="14" spans="1:70" s="1" customFormat="1" ht="14.45" customHeight="1">
      <c r="B14" s="21"/>
      <c r="C14" s="22"/>
      <c r="D14" s="20" t="s">
        <v>27</v>
      </c>
      <c r="E14" s="22"/>
      <c r="F14" s="22"/>
      <c r="G14" s="22"/>
      <c r="H14" s="22"/>
      <c r="I14" s="50" t="s">
        <v>28</v>
      </c>
      <c r="J14" s="19" t="str">
        <f>IF('Rekapitulace stavby'!AN10="","",'Rekapitulace stavby'!AN10)</f>
        <v/>
      </c>
      <c r="K14" s="23"/>
    </row>
    <row r="15" spans="1:70" s="1" customFormat="1" ht="18" customHeight="1">
      <c r="B15" s="21"/>
      <c r="C15" s="22"/>
      <c r="D15" s="22"/>
      <c r="E15" s="19" t="str">
        <f>IF('Rekapitulace stavby'!E11="","",'Rekapitulace stavby'!E11)</f>
        <v xml:space="preserve"> </v>
      </c>
      <c r="F15" s="22"/>
      <c r="G15" s="22"/>
      <c r="H15" s="22"/>
      <c r="I15" s="50" t="s">
        <v>29</v>
      </c>
      <c r="J15" s="19" t="str">
        <f>IF('Rekapitulace stavby'!AN11="","",'Rekapitulace stavby'!AN11)</f>
        <v/>
      </c>
      <c r="K15" s="23"/>
    </row>
    <row r="16" spans="1:70" s="1" customFormat="1" ht="6.95" customHeight="1">
      <c r="B16" s="21"/>
      <c r="C16" s="22"/>
      <c r="D16" s="22"/>
      <c r="E16" s="22"/>
      <c r="F16" s="22"/>
      <c r="G16" s="22"/>
      <c r="H16" s="22"/>
      <c r="I16" s="49"/>
      <c r="J16" s="22"/>
      <c r="K16" s="23"/>
    </row>
    <row r="17" spans="2:11" s="1" customFormat="1" ht="14.45" customHeight="1">
      <c r="B17" s="21"/>
      <c r="C17" s="22"/>
      <c r="D17" s="20" t="s">
        <v>30</v>
      </c>
      <c r="E17" s="22"/>
      <c r="F17" s="22"/>
      <c r="G17" s="22"/>
      <c r="H17" s="22"/>
      <c r="I17" s="50" t="s">
        <v>28</v>
      </c>
      <c r="J17" s="19" t="str">
        <f>IF('Rekapitulace stavby'!AN13="Vyplň údaj","",IF('Rekapitulace stavby'!AN13="","",'Rekapitulace stavby'!AN13))</f>
        <v/>
      </c>
      <c r="K17" s="23"/>
    </row>
    <row r="18" spans="2:11" s="1" customFormat="1" ht="18" customHeight="1">
      <c r="B18" s="21"/>
      <c r="C18" s="22"/>
      <c r="D18" s="22"/>
      <c r="E18" s="19" t="str">
        <f>IF('Rekapitulace stavby'!E14="Vyplň údaj","",IF('Rekapitulace stavby'!E14="","",'Rekapitulace stavby'!E14))</f>
        <v/>
      </c>
      <c r="F18" s="22"/>
      <c r="G18" s="22"/>
      <c r="H18" s="22"/>
      <c r="I18" s="50" t="s">
        <v>29</v>
      </c>
      <c r="J18" s="19" t="str">
        <f>IF('Rekapitulace stavby'!AN14="Vyplň údaj","",IF('Rekapitulace stavby'!AN14="","",'Rekapitulace stavby'!AN14))</f>
        <v/>
      </c>
      <c r="K18" s="23"/>
    </row>
    <row r="19" spans="2:11" s="1" customFormat="1" ht="6.95" customHeight="1">
      <c r="B19" s="21"/>
      <c r="C19" s="22"/>
      <c r="D19" s="22"/>
      <c r="E19" s="22"/>
      <c r="F19" s="22"/>
      <c r="G19" s="22"/>
      <c r="H19" s="22"/>
      <c r="I19" s="49"/>
      <c r="J19" s="22"/>
      <c r="K19" s="23"/>
    </row>
    <row r="20" spans="2:11" s="1" customFormat="1" ht="14.45" customHeight="1">
      <c r="B20" s="21"/>
      <c r="C20" s="22"/>
      <c r="D20" s="20" t="s">
        <v>32</v>
      </c>
      <c r="E20" s="22"/>
      <c r="F20" s="22"/>
      <c r="G20" s="22"/>
      <c r="H20" s="22"/>
      <c r="I20" s="50" t="s">
        <v>28</v>
      </c>
      <c r="J20" s="19" t="s">
        <v>33</v>
      </c>
      <c r="K20" s="23"/>
    </row>
    <row r="21" spans="2:11" s="1" customFormat="1" ht="18" customHeight="1">
      <c r="B21" s="21"/>
      <c r="C21" s="22"/>
      <c r="D21" s="22"/>
      <c r="E21" s="19" t="s">
        <v>34</v>
      </c>
      <c r="F21" s="22"/>
      <c r="G21" s="22"/>
      <c r="H21" s="22"/>
      <c r="I21" s="50" t="s">
        <v>29</v>
      </c>
      <c r="J21" s="19" t="s">
        <v>5</v>
      </c>
      <c r="K21" s="23"/>
    </row>
    <row r="22" spans="2:11" s="1" customFormat="1" ht="6.95" customHeight="1">
      <c r="B22" s="21"/>
      <c r="C22" s="22"/>
      <c r="D22" s="22"/>
      <c r="E22" s="22"/>
      <c r="F22" s="22"/>
      <c r="G22" s="22"/>
      <c r="H22" s="22"/>
      <c r="I22" s="49"/>
      <c r="J22" s="22"/>
      <c r="K22" s="23"/>
    </row>
    <row r="23" spans="2:11" s="1" customFormat="1" ht="14.45" customHeight="1">
      <c r="B23" s="21"/>
      <c r="C23" s="22"/>
      <c r="D23" s="20" t="s">
        <v>36</v>
      </c>
      <c r="E23" s="22"/>
      <c r="F23" s="22"/>
      <c r="G23" s="22"/>
      <c r="H23" s="22"/>
      <c r="I23" s="49"/>
      <c r="J23" s="22"/>
      <c r="K23" s="23"/>
    </row>
    <row r="24" spans="2:11" s="2" customFormat="1" ht="22.5" customHeight="1">
      <c r="B24" s="52"/>
      <c r="C24" s="53"/>
      <c r="D24" s="53"/>
      <c r="E24" s="165" t="s">
        <v>5</v>
      </c>
      <c r="F24" s="165"/>
      <c r="G24" s="165"/>
      <c r="H24" s="165"/>
      <c r="I24" s="54"/>
      <c r="J24" s="53"/>
      <c r="K24" s="55"/>
    </row>
    <row r="25" spans="2:11" s="1" customFormat="1" ht="6.95" customHeight="1">
      <c r="B25" s="21"/>
      <c r="C25" s="22"/>
      <c r="D25" s="22"/>
      <c r="E25" s="22"/>
      <c r="F25" s="22"/>
      <c r="G25" s="22"/>
      <c r="H25" s="22"/>
      <c r="I25" s="49"/>
      <c r="J25" s="22"/>
      <c r="K25" s="23"/>
    </row>
    <row r="26" spans="2:11" s="1" customFormat="1" ht="6.95" customHeight="1">
      <c r="B26" s="21"/>
      <c r="C26" s="22"/>
      <c r="D26" s="34"/>
      <c r="E26" s="34"/>
      <c r="F26" s="34"/>
      <c r="G26" s="34"/>
      <c r="H26" s="34"/>
      <c r="I26" s="56"/>
      <c r="J26" s="34"/>
      <c r="K26" s="57"/>
    </row>
    <row r="27" spans="2:11" s="1" customFormat="1" ht="25.35" customHeight="1">
      <c r="B27" s="21"/>
      <c r="C27" s="22"/>
      <c r="D27" s="58" t="s">
        <v>37</v>
      </c>
      <c r="E27" s="22"/>
      <c r="F27" s="22"/>
      <c r="G27" s="22"/>
      <c r="H27" s="22"/>
      <c r="I27" s="49"/>
      <c r="J27" s="59">
        <f>ROUND(J83,2)</f>
        <v>0</v>
      </c>
      <c r="K27" s="23"/>
    </row>
    <row r="28" spans="2:11" s="1" customFormat="1" ht="6.95" customHeight="1">
      <c r="B28" s="21"/>
      <c r="C28" s="22"/>
      <c r="D28" s="34"/>
      <c r="E28" s="34"/>
      <c r="F28" s="34"/>
      <c r="G28" s="34"/>
      <c r="H28" s="34"/>
      <c r="I28" s="56"/>
      <c r="J28" s="34"/>
      <c r="K28" s="57"/>
    </row>
    <row r="29" spans="2:11" s="1" customFormat="1" ht="14.45" customHeight="1">
      <c r="B29" s="21"/>
      <c r="C29" s="22"/>
      <c r="D29" s="22"/>
      <c r="E29" s="22"/>
      <c r="F29" s="24" t="s">
        <v>39</v>
      </c>
      <c r="G29" s="22"/>
      <c r="H29" s="22"/>
      <c r="I29" s="60" t="s">
        <v>38</v>
      </c>
      <c r="J29" s="24" t="s">
        <v>40</v>
      </c>
      <c r="K29" s="23"/>
    </row>
    <row r="30" spans="2:11" s="1" customFormat="1" ht="14.45" customHeight="1">
      <c r="B30" s="21"/>
      <c r="C30" s="22"/>
      <c r="D30" s="25" t="s">
        <v>41</v>
      </c>
      <c r="E30" s="25" t="s">
        <v>42</v>
      </c>
      <c r="F30" s="61">
        <f>ROUND(SUM(BE83:BE198), 2)</f>
        <v>0</v>
      </c>
      <c r="G30" s="22"/>
      <c r="H30" s="22"/>
      <c r="I30" s="62">
        <v>0.21</v>
      </c>
      <c r="J30" s="61">
        <f>ROUND(ROUND((SUM(BE83:BE198)), 2)*I30, 2)</f>
        <v>0</v>
      </c>
      <c r="K30" s="23"/>
    </row>
    <row r="31" spans="2:11" s="1" customFormat="1" ht="14.45" customHeight="1">
      <c r="B31" s="21"/>
      <c r="C31" s="22"/>
      <c r="D31" s="22"/>
      <c r="E31" s="25" t="s">
        <v>43</v>
      </c>
      <c r="F31" s="61">
        <f>ROUND(SUM(BF83:BF198), 2)</f>
        <v>0</v>
      </c>
      <c r="G31" s="22"/>
      <c r="H31" s="22"/>
      <c r="I31" s="62">
        <v>0.15</v>
      </c>
      <c r="J31" s="61">
        <f>ROUND(ROUND((SUM(BF83:BF198)), 2)*I31, 2)</f>
        <v>0</v>
      </c>
      <c r="K31" s="23"/>
    </row>
    <row r="32" spans="2:11" s="1" customFormat="1" ht="14.45" hidden="1" customHeight="1">
      <c r="B32" s="21"/>
      <c r="C32" s="22"/>
      <c r="D32" s="22"/>
      <c r="E32" s="25" t="s">
        <v>44</v>
      </c>
      <c r="F32" s="61">
        <f>ROUND(SUM(BG83:BG198), 2)</f>
        <v>0</v>
      </c>
      <c r="G32" s="22"/>
      <c r="H32" s="22"/>
      <c r="I32" s="62">
        <v>0.21</v>
      </c>
      <c r="J32" s="61">
        <v>0</v>
      </c>
      <c r="K32" s="23"/>
    </row>
    <row r="33" spans="2:11" s="1" customFormat="1" ht="14.45" hidden="1" customHeight="1">
      <c r="B33" s="21"/>
      <c r="C33" s="22"/>
      <c r="D33" s="22"/>
      <c r="E33" s="25" t="s">
        <v>45</v>
      </c>
      <c r="F33" s="61">
        <f>ROUND(SUM(BH83:BH198), 2)</f>
        <v>0</v>
      </c>
      <c r="G33" s="22"/>
      <c r="H33" s="22"/>
      <c r="I33" s="62">
        <v>0.15</v>
      </c>
      <c r="J33" s="61">
        <v>0</v>
      </c>
      <c r="K33" s="23"/>
    </row>
    <row r="34" spans="2:11" s="1" customFormat="1" ht="14.45" hidden="1" customHeight="1">
      <c r="B34" s="21"/>
      <c r="C34" s="22"/>
      <c r="D34" s="22"/>
      <c r="E34" s="25" t="s">
        <v>46</v>
      </c>
      <c r="F34" s="61">
        <f>ROUND(SUM(BI83:BI198), 2)</f>
        <v>0</v>
      </c>
      <c r="G34" s="22"/>
      <c r="H34" s="22"/>
      <c r="I34" s="62">
        <v>0</v>
      </c>
      <c r="J34" s="61">
        <v>0</v>
      </c>
      <c r="K34" s="23"/>
    </row>
    <row r="35" spans="2:11" s="1" customFormat="1" ht="6.95" customHeight="1">
      <c r="B35" s="21"/>
      <c r="C35" s="22"/>
      <c r="D35" s="22"/>
      <c r="E35" s="22"/>
      <c r="F35" s="22"/>
      <c r="G35" s="22"/>
      <c r="H35" s="22"/>
      <c r="I35" s="49"/>
      <c r="J35" s="22"/>
      <c r="K35" s="23"/>
    </row>
    <row r="36" spans="2:11" s="1" customFormat="1" ht="25.35" customHeight="1">
      <c r="B36" s="21"/>
      <c r="C36" s="63"/>
      <c r="D36" s="64" t="s">
        <v>47</v>
      </c>
      <c r="E36" s="36"/>
      <c r="F36" s="36"/>
      <c r="G36" s="65" t="s">
        <v>48</v>
      </c>
      <c r="H36" s="66" t="s">
        <v>49</v>
      </c>
      <c r="I36" s="67"/>
      <c r="J36" s="68">
        <f>SUM(J27:J34)</f>
        <v>0</v>
      </c>
      <c r="K36" s="69"/>
    </row>
    <row r="37" spans="2:11" s="1" customFormat="1" ht="14.45" customHeight="1">
      <c r="B37" s="26"/>
      <c r="C37" s="27"/>
      <c r="D37" s="27"/>
      <c r="E37" s="27"/>
      <c r="F37" s="27"/>
      <c r="G37" s="27"/>
      <c r="H37" s="27"/>
      <c r="I37" s="70"/>
      <c r="J37" s="27"/>
      <c r="K37" s="28"/>
    </row>
    <row r="41" spans="2:11" s="1" customFormat="1" ht="6.95" customHeight="1">
      <c r="B41" s="29"/>
      <c r="C41" s="30"/>
      <c r="D41" s="30"/>
      <c r="E41" s="30"/>
      <c r="F41" s="30"/>
      <c r="G41" s="30"/>
      <c r="H41" s="30"/>
      <c r="I41" s="71"/>
      <c r="J41" s="30"/>
      <c r="K41" s="72"/>
    </row>
    <row r="42" spans="2:11" s="1" customFormat="1" ht="36.950000000000003" customHeight="1">
      <c r="B42" s="21"/>
      <c r="C42" s="16" t="s">
        <v>93</v>
      </c>
      <c r="D42" s="22"/>
      <c r="E42" s="22"/>
      <c r="F42" s="22"/>
      <c r="G42" s="22"/>
      <c r="H42" s="22"/>
      <c r="I42" s="49"/>
      <c r="J42" s="22"/>
      <c r="K42" s="23"/>
    </row>
    <row r="43" spans="2:11" s="1" customFormat="1" ht="6.95" customHeight="1">
      <c r="B43" s="21"/>
      <c r="C43" s="22"/>
      <c r="D43" s="22"/>
      <c r="E43" s="22"/>
      <c r="F43" s="22"/>
      <c r="G43" s="22"/>
      <c r="H43" s="22"/>
      <c r="I43" s="49"/>
      <c r="J43" s="22"/>
      <c r="K43" s="23"/>
    </row>
    <row r="44" spans="2:11" s="1" customFormat="1" ht="14.45" customHeight="1">
      <c r="B44" s="21"/>
      <c r="C44" s="20" t="s">
        <v>19</v>
      </c>
      <c r="D44" s="22"/>
      <c r="E44" s="22"/>
      <c r="F44" s="22"/>
      <c r="G44" s="22"/>
      <c r="H44" s="22"/>
      <c r="I44" s="49"/>
      <c r="J44" s="22"/>
      <c r="K44" s="23"/>
    </row>
    <row r="45" spans="2:11" s="1" customFormat="1" ht="22.5" customHeight="1">
      <c r="B45" s="21"/>
      <c r="C45" s="22"/>
      <c r="D45" s="22"/>
      <c r="E45" s="161" t="str">
        <f>E7</f>
        <v>III/32916 Poděbrady, ul. Revoluční - SO101</v>
      </c>
      <c r="F45" s="162"/>
      <c r="G45" s="162"/>
      <c r="H45" s="162"/>
      <c r="I45" s="49"/>
      <c r="J45" s="22"/>
      <c r="K45" s="23"/>
    </row>
    <row r="46" spans="2:11" s="1" customFormat="1" ht="14.45" customHeight="1">
      <c r="B46" s="21"/>
      <c r="C46" s="20" t="s">
        <v>91</v>
      </c>
      <c r="D46" s="22"/>
      <c r="E46" s="22"/>
      <c r="F46" s="22"/>
      <c r="G46" s="22"/>
      <c r="H46" s="22"/>
      <c r="I46" s="49"/>
      <c r="J46" s="22"/>
      <c r="K46" s="23"/>
    </row>
    <row r="47" spans="2:11" s="1" customFormat="1" ht="23.25" customHeight="1">
      <c r="B47" s="21"/>
      <c r="C47" s="22"/>
      <c r="D47" s="22"/>
      <c r="E47" s="163" t="str">
        <f>E9</f>
        <v>101 - Komunikace - ul. Revoluční</v>
      </c>
      <c r="F47" s="164"/>
      <c r="G47" s="164"/>
      <c r="H47" s="164"/>
      <c r="I47" s="49"/>
      <c r="J47" s="22"/>
      <c r="K47" s="23"/>
    </row>
    <row r="48" spans="2:11" s="1" customFormat="1" ht="6.95" customHeight="1">
      <c r="B48" s="21"/>
      <c r="C48" s="22"/>
      <c r="D48" s="22"/>
      <c r="E48" s="22"/>
      <c r="F48" s="22"/>
      <c r="G48" s="22"/>
      <c r="H48" s="22"/>
      <c r="I48" s="49"/>
      <c r="J48" s="22"/>
      <c r="K48" s="23"/>
    </row>
    <row r="49" spans="2:47" s="1" customFormat="1" ht="18" customHeight="1">
      <c r="B49" s="21"/>
      <c r="C49" s="20" t="s">
        <v>23</v>
      </c>
      <c r="D49" s="22"/>
      <c r="E49" s="22"/>
      <c r="F49" s="19" t="str">
        <f>F12</f>
        <v xml:space="preserve"> </v>
      </c>
      <c r="G49" s="22"/>
      <c r="H49" s="22"/>
      <c r="I49" s="50" t="s">
        <v>25</v>
      </c>
      <c r="J49" s="51" t="str">
        <f>IF(J12="","",J12)</f>
        <v>10. 8. 2017</v>
      </c>
      <c r="K49" s="23"/>
    </row>
    <row r="50" spans="2:47" s="1" customFormat="1" ht="6.95" customHeight="1">
      <c r="B50" s="21"/>
      <c r="C50" s="22"/>
      <c r="D50" s="22"/>
      <c r="E50" s="22"/>
      <c r="F50" s="22"/>
      <c r="G50" s="22"/>
      <c r="H50" s="22"/>
      <c r="I50" s="49"/>
      <c r="J50" s="22"/>
      <c r="K50" s="23"/>
    </row>
    <row r="51" spans="2:47" s="1" customFormat="1" ht="15">
      <c r="B51" s="21"/>
      <c r="C51" s="20" t="s">
        <v>27</v>
      </c>
      <c r="D51" s="22"/>
      <c r="E51" s="22"/>
      <c r="F51" s="19" t="str">
        <f>E15</f>
        <v xml:space="preserve"> </v>
      </c>
      <c r="G51" s="22"/>
      <c r="H51" s="22"/>
      <c r="I51" s="50" t="s">
        <v>32</v>
      </c>
      <c r="J51" s="19" t="str">
        <f>E21</f>
        <v>Forvia CZ, s.r.o.</v>
      </c>
      <c r="K51" s="23"/>
    </row>
    <row r="52" spans="2:47" s="1" customFormat="1" ht="14.45" customHeight="1">
      <c r="B52" s="21"/>
      <c r="C52" s="20" t="s">
        <v>30</v>
      </c>
      <c r="D52" s="22"/>
      <c r="E52" s="22"/>
      <c r="F52" s="19" t="str">
        <f>IF(E18="","",E18)</f>
        <v/>
      </c>
      <c r="G52" s="22"/>
      <c r="H52" s="22"/>
      <c r="I52" s="49"/>
      <c r="J52" s="22"/>
      <c r="K52" s="23"/>
    </row>
    <row r="53" spans="2:47" s="1" customFormat="1" ht="10.35" customHeight="1">
      <c r="B53" s="21"/>
      <c r="C53" s="22"/>
      <c r="D53" s="22"/>
      <c r="E53" s="22"/>
      <c r="F53" s="22"/>
      <c r="G53" s="22"/>
      <c r="H53" s="22"/>
      <c r="I53" s="49"/>
      <c r="J53" s="22"/>
      <c r="K53" s="23"/>
    </row>
    <row r="54" spans="2:47" s="1" customFormat="1" ht="29.25" customHeight="1">
      <c r="B54" s="21"/>
      <c r="C54" s="73" t="s">
        <v>94</v>
      </c>
      <c r="D54" s="63"/>
      <c r="E54" s="63"/>
      <c r="F54" s="63"/>
      <c r="G54" s="63"/>
      <c r="H54" s="63"/>
      <c r="I54" s="74"/>
      <c r="J54" s="75" t="s">
        <v>95</v>
      </c>
      <c r="K54" s="76"/>
    </row>
    <row r="55" spans="2:47" s="1" customFormat="1" ht="10.35" customHeight="1">
      <c r="B55" s="21"/>
      <c r="C55" s="22"/>
      <c r="D55" s="22"/>
      <c r="E55" s="22"/>
      <c r="F55" s="22"/>
      <c r="G55" s="22"/>
      <c r="H55" s="22"/>
      <c r="I55" s="49"/>
      <c r="J55" s="22"/>
      <c r="K55" s="23"/>
    </row>
    <row r="56" spans="2:47" s="1" customFormat="1" ht="29.25" customHeight="1">
      <c r="B56" s="21"/>
      <c r="C56" s="77" t="s">
        <v>96</v>
      </c>
      <c r="D56" s="22"/>
      <c r="E56" s="22"/>
      <c r="F56" s="22"/>
      <c r="G56" s="22"/>
      <c r="H56" s="22"/>
      <c r="I56" s="49"/>
      <c r="J56" s="59">
        <f>J83</f>
        <v>0</v>
      </c>
      <c r="K56" s="23"/>
      <c r="AU56" s="10" t="s">
        <v>97</v>
      </c>
    </row>
    <row r="57" spans="2:47" s="3" customFormat="1" ht="24.95" customHeight="1">
      <c r="B57" s="78"/>
      <c r="C57" s="79"/>
      <c r="D57" s="80" t="s">
        <v>98</v>
      </c>
      <c r="E57" s="81"/>
      <c r="F57" s="81"/>
      <c r="G57" s="81"/>
      <c r="H57" s="81"/>
      <c r="I57" s="82"/>
      <c r="J57" s="83">
        <f>J84</f>
        <v>0</v>
      </c>
      <c r="K57" s="84"/>
    </row>
    <row r="58" spans="2:47" s="4" customFormat="1" ht="19.899999999999999" customHeight="1">
      <c r="B58" s="85"/>
      <c r="C58" s="86"/>
      <c r="D58" s="87" t="s">
        <v>99</v>
      </c>
      <c r="E58" s="88"/>
      <c r="F58" s="88"/>
      <c r="G58" s="88"/>
      <c r="H58" s="88"/>
      <c r="I58" s="89"/>
      <c r="J58" s="90">
        <f>J85</f>
        <v>0</v>
      </c>
      <c r="K58" s="91"/>
    </row>
    <row r="59" spans="2:47" s="4" customFormat="1" ht="19.899999999999999" customHeight="1">
      <c r="B59" s="85"/>
      <c r="C59" s="86"/>
      <c r="D59" s="87" t="s">
        <v>100</v>
      </c>
      <c r="E59" s="88"/>
      <c r="F59" s="88"/>
      <c r="G59" s="88"/>
      <c r="H59" s="88"/>
      <c r="I59" s="89"/>
      <c r="J59" s="90">
        <f>J125</f>
        <v>0</v>
      </c>
      <c r="K59" s="91"/>
    </row>
    <row r="60" spans="2:47" s="4" customFormat="1" ht="19.899999999999999" customHeight="1">
      <c r="B60" s="85"/>
      <c r="C60" s="86"/>
      <c r="D60" s="87" t="s">
        <v>101</v>
      </c>
      <c r="E60" s="88"/>
      <c r="F60" s="88"/>
      <c r="G60" s="88"/>
      <c r="H60" s="88"/>
      <c r="I60" s="89"/>
      <c r="J60" s="90">
        <f>J130</f>
        <v>0</v>
      </c>
      <c r="K60" s="91"/>
    </row>
    <row r="61" spans="2:47" s="4" customFormat="1" ht="19.899999999999999" customHeight="1">
      <c r="B61" s="85"/>
      <c r="C61" s="86"/>
      <c r="D61" s="87" t="s">
        <v>102</v>
      </c>
      <c r="E61" s="88"/>
      <c r="F61" s="88"/>
      <c r="G61" s="88"/>
      <c r="H61" s="88"/>
      <c r="I61" s="89"/>
      <c r="J61" s="90">
        <f>J167</f>
        <v>0</v>
      </c>
      <c r="K61" s="91"/>
    </row>
    <row r="62" spans="2:47" s="4" customFormat="1" ht="19.899999999999999" customHeight="1">
      <c r="B62" s="85"/>
      <c r="C62" s="86"/>
      <c r="D62" s="87" t="s">
        <v>103</v>
      </c>
      <c r="E62" s="88"/>
      <c r="F62" s="88"/>
      <c r="G62" s="88"/>
      <c r="H62" s="88"/>
      <c r="I62" s="89"/>
      <c r="J62" s="90">
        <f>J170</f>
        <v>0</v>
      </c>
      <c r="K62" s="91"/>
    </row>
    <row r="63" spans="2:47" s="4" customFormat="1" ht="19.899999999999999" customHeight="1">
      <c r="B63" s="85"/>
      <c r="C63" s="86"/>
      <c r="D63" s="87" t="s">
        <v>104</v>
      </c>
      <c r="E63" s="88"/>
      <c r="F63" s="88"/>
      <c r="G63" s="88"/>
      <c r="H63" s="88"/>
      <c r="I63" s="89"/>
      <c r="J63" s="90">
        <f>J191</f>
        <v>0</v>
      </c>
      <c r="K63" s="91"/>
    </row>
    <row r="64" spans="2:47" s="1" customFormat="1" ht="21.75" customHeight="1">
      <c r="B64" s="21"/>
      <c r="C64" s="22"/>
      <c r="D64" s="22"/>
      <c r="E64" s="22"/>
      <c r="F64" s="22"/>
      <c r="G64" s="22"/>
      <c r="H64" s="22"/>
      <c r="I64" s="49"/>
      <c r="J64" s="22"/>
      <c r="K64" s="23"/>
    </row>
    <row r="65" spans="2:12" s="1" customFormat="1" ht="6.95" customHeight="1">
      <c r="B65" s="26"/>
      <c r="C65" s="27"/>
      <c r="D65" s="27"/>
      <c r="E65" s="27"/>
      <c r="F65" s="27"/>
      <c r="G65" s="27"/>
      <c r="H65" s="27"/>
      <c r="I65" s="70"/>
      <c r="J65" s="27"/>
      <c r="K65" s="28"/>
    </row>
    <row r="69" spans="2:12" s="1" customFormat="1" ht="6.95" customHeight="1">
      <c r="B69" s="29"/>
      <c r="C69" s="30"/>
      <c r="D69" s="30"/>
      <c r="E69" s="30"/>
      <c r="F69" s="30"/>
      <c r="G69" s="30"/>
      <c r="H69" s="30"/>
      <c r="I69" s="71"/>
      <c r="J69" s="30"/>
      <c r="K69" s="30"/>
      <c r="L69" s="21"/>
    </row>
    <row r="70" spans="2:12" s="1" customFormat="1" ht="36.950000000000003" customHeight="1">
      <c r="B70" s="21"/>
      <c r="C70" s="31" t="s">
        <v>105</v>
      </c>
      <c r="L70" s="21"/>
    </row>
    <row r="71" spans="2:12" s="1" customFormat="1" ht="6.95" customHeight="1">
      <c r="B71" s="21"/>
      <c r="L71" s="21"/>
    </row>
    <row r="72" spans="2:12" s="1" customFormat="1" ht="14.45" customHeight="1">
      <c r="B72" s="21"/>
      <c r="C72" s="32" t="s">
        <v>19</v>
      </c>
      <c r="L72" s="21"/>
    </row>
    <row r="73" spans="2:12" s="1" customFormat="1" ht="22.5" customHeight="1">
      <c r="B73" s="21"/>
      <c r="E73" s="154" t="str">
        <f>E7</f>
        <v>III/32916 Poděbrady, ul. Revoluční - SO101</v>
      </c>
      <c r="F73" s="155"/>
      <c r="G73" s="155"/>
      <c r="H73" s="155"/>
      <c r="L73" s="21"/>
    </row>
    <row r="74" spans="2:12" s="1" customFormat="1" ht="14.45" customHeight="1">
      <c r="B74" s="21"/>
      <c r="C74" s="32" t="s">
        <v>91</v>
      </c>
      <c r="L74" s="21"/>
    </row>
    <row r="75" spans="2:12" s="1" customFormat="1" ht="23.25" customHeight="1">
      <c r="B75" s="21"/>
      <c r="E75" s="156" t="str">
        <f>E9</f>
        <v>101 - Komunikace - ul. Revoluční</v>
      </c>
      <c r="F75" s="157"/>
      <c r="G75" s="157"/>
      <c r="H75" s="157"/>
      <c r="L75" s="21"/>
    </row>
    <row r="76" spans="2:12" s="1" customFormat="1" ht="6.95" customHeight="1">
      <c r="B76" s="21"/>
      <c r="L76" s="21"/>
    </row>
    <row r="77" spans="2:12" s="1" customFormat="1" ht="18" customHeight="1">
      <c r="B77" s="21"/>
      <c r="C77" s="32" t="s">
        <v>23</v>
      </c>
      <c r="F77" s="92" t="str">
        <f>F12</f>
        <v xml:space="preserve"> </v>
      </c>
      <c r="I77" s="93" t="s">
        <v>25</v>
      </c>
      <c r="J77" s="33" t="str">
        <f>IF(J12="","",J12)</f>
        <v>10. 8. 2017</v>
      </c>
      <c r="L77" s="21"/>
    </row>
    <row r="78" spans="2:12" s="1" customFormat="1" ht="6.95" customHeight="1">
      <c r="B78" s="21"/>
      <c r="L78" s="21"/>
    </row>
    <row r="79" spans="2:12" s="1" customFormat="1" ht="15">
      <c r="B79" s="21"/>
      <c r="C79" s="32" t="s">
        <v>27</v>
      </c>
      <c r="F79" s="92" t="str">
        <f>E15</f>
        <v xml:space="preserve"> </v>
      </c>
      <c r="I79" s="93" t="s">
        <v>32</v>
      </c>
      <c r="J79" s="92" t="str">
        <f>E21</f>
        <v>Forvia CZ, s.r.o.</v>
      </c>
      <c r="L79" s="21"/>
    </row>
    <row r="80" spans="2:12" s="1" customFormat="1" ht="14.45" customHeight="1">
      <c r="B80" s="21"/>
      <c r="C80" s="32" t="s">
        <v>30</v>
      </c>
      <c r="F80" s="92" t="str">
        <f>IF(E18="","",E18)</f>
        <v/>
      </c>
      <c r="L80" s="21"/>
    </row>
    <row r="81" spans="2:65" s="1" customFormat="1" ht="10.35" customHeight="1">
      <c r="B81" s="21"/>
      <c r="L81" s="21"/>
    </row>
    <row r="82" spans="2:65" s="5" customFormat="1" ht="29.25" customHeight="1">
      <c r="B82" s="94"/>
      <c r="C82" s="95" t="s">
        <v>106</v>
      </c>
      <c r="D82" s="96" t="s">
        <v>56</v>
      </c>
      <c r="E82" s="96" t="s">
        <v>52</v>
      </c>
      <c r="F82" s="96" t="s">
        <v>107</v>
      </c>
      <c r="G82" s="96" t="s">
        <v>108</v>
      </c>
      <c r="H82" s="96" t="s">
        <v>109</v>
      </c>
      <c r="I82" s="97" t="s">
        <v>110</v>
      </c>
      <c r="J82" s="96" t="s">
        <v>95</v>
      </c>
      <c r="K82" s="98" t="s">
        <v>111</v>
      </c>
      <c r="L82" s="94"/>
      <c r="M82" s="37" t="s">
        <v>112</v>
      </c>
      <c r="N82" s="38" t="s">
        <v>41</v>
      </c>
      <c r="O82" s="38" t="s">
        <v>113</v>
      </c>
      <c r="P82" s="38" t="s">
        <v>114</v>
      </c>
      <c r="Q82" s="38" t="s">
        <v>115</v>
      </c>
      <c r="R82" s="38" t="s">
        <v>116</v>
      </c>
      <c r="S82" s="38" t="s">
        <v>117</v>
      </c>
      <c r="T82" s="39" t="s">
        <v>118</v>
      </c>
    </row>
    <row r="83" spans="2:65" s="1" customFormat="1" ht="29.25" customHeight="1">
      <c r="B83" s="21"/>
      <c r="C83" s="41" t="s">
        <v>96</v>
      </c>
      <c r="J83" s="99">
        <f>BK83</f>
        <v>0</v>
      </c>
      <c r="L83" s="21"/>
      <c r="M83" s="40"/>
      <c r="N83" s="34"/>
      <c r="O83" s="34"/>
      <c r="P83" s="100">
        <f>P84</f>
        <v>0</v>
      </c>
      <c r="Q83" s="34"/>
      <c r="R83" s="100">
        <f>R84</f>
        <v>0</v>
      </c>
      <c r="S83" s="34"/>
      <c r="T83" s="101">
        <f>T84</f>
        <v>0</v>
      </c>
      <c r="AT83" s="10" t="s">
        <v>70</v>
      </c>
      <c r="AU83" s="10" t="s">
        <v>97</v>
      </c>
      <c r="BK83" s="102">
        <f>BK84</f>
        <v>0</v>
      </c>
    </row>
    <row r="84" spans="2:65" s="6" customFormat="1" ht="37.35" customHeight="1">
      <c r="B84" s="103"/>
      <c r="D84" s="104" t="s">
        <v>70</v>
      </c>
      <c r="E84" s="105" t="s">
        <v>119</v>
      </c>
      <c r="F84" s="105" t="s">
        <v>120</v>
      </c>
      <c r="I84" s="106"/>
      <c r="J84" s="107">
        <f>BK84</f>
        <v>0</v>
      </c>
      <c r="L84" s="103"/>
      <c r="M84" s="108"/>
      <c r="N84" s="109"/>
      <c r="O84" s="109"/>
      <c r="P84" s="110">
        <f>P85+P125+P130+P167+P170+P191</f>
        <v>0</v>
      </c>
      <c r="Q84" s="109"/>
      <c r="R84" s="110">
        <f>R85+R125+R130+R167+R170+R191</f>
        <v>0</v>
      </c>
      <c r="S84" s="109"/>
      <c r="T84" s="111">
        <f>T85+T125+T130+T167+T170+T191</f>
        <v>0</v>
      </c>
      <c r="AR84" s="104" t="s">
        <v>79</v>
      </c>
      <c r="AT84" s="112" t="s">
        <v>70</v>
      </c>
      <c r="AU84" s="112" t="s">
        <v>71</v>
      </c>
      <c r="AY84" s="104" t="s">
        <v>121</v>
      </c>
      <c r="BK84" s="113">
        <f>BK85+BK125+BK130+BK167+BK170+BK191</f>
        <v>0</v>
      </c>
    </row>
    <row r="85" spans="2:65" s="6" customFormat="1" ht="19.899999999999999" customHeight="1">
      <c r="B85" s="103"/>
      <c r="D85" s="114" t="s">
        <v>70</v>
      </c>
      <c r="E85" s="115" t="s">
        <v>79</v>
      </c>
      <c r="F85" s="115" t="s">
        <v>122</v>
      </c>
      <c r="I85" s="106"/>
      <c r="J85" s="116">
        <f>BK85</f>
        <v>0</v>
      </c>
      <c r="L85" s="103"/>
      <c r="M85" s="108"/>
      <c r="N85" s="109"/>
      <c r="O85" s="109"/>
      <c r="P85" s="110">
        <f>SUM(P86:P124)</f>
        <v>0</v>
      </c>
      <c r="Q85" s="109"/>
      <c r="R85" s="110">
        <f>SUM(R86:R124)</f>
        <v>0</v>
      </c>
      <c r="S85" s="109"/>
      <c r="T85" s="111">
        <f>SUM(T86:T124)</f>
        <v>0</v>
      </c>
      <c r="AR85" s="104" t="s">
        <v>79</v>
      </c>
      <c r="AT85" s="112" t="s">
        <v>70</v>
      </c>
      <c r="AU85" s="112" t="s">
        <v>79</v>
      </c>
      <c r="AY85" s="104" t="s">
        <v>121</v>
      </c>
      <c r="BK85" s="113">
        <f>SUM(BK86:BK124)</f>
        <v>0</v>
      </c>
    </row>
    <row r="86" spans="2:65" s="1" customFormat="1" ht="69.75" customHeight="1">
      <c r="B86" s="117"/>
      <c r="C86" s="118" t="s">
        <v>79</v>
      </c>
      <c r="D86" s="118" t="s">
        <v>123</v>
      </c>
      <c r="E86" s="119" t="s">
        <v>124</v>
      </c>
      <c r="F86" s="120" t="s">
        <v>125</v>
      </c>
      <c r="G86" s="121" t="s">
        <v>126</v>
      </c>
      <c r="H86" s="122">
        <v>47.4</v>
      </c>
      <c r="I86" s="123"/>
      <c r="J86" s="124">
        <f>ROUND(I86*H86,2)</f>
        <v>0</v>
      </c>
      <c r="K86" s="120" t="s">
        <v>127</v>
      </c>
      <c r="L86" s="21"/>
      <c r="M86" s="125" t="s">
        <v>5</v>
      </c>
      <c r="N86" s="126" t="s">
        <v>42</v>
      </c>
      <c r="O86" s="22"/>
      <c r="P86" s="127">
        <f>O86*H86</f>
        <v>0</v>
      </c>
      <c r="Q86" s="127">
        <v>0</v>
      </c>
      <c r="R86" s="127">
        <f>Q86*H86</f>
        <v>0</v>
      </c>
      <c r="S86" s="127">
        <v>0</v>
      </c>
      <c r="T86" s="128">
        <f>S86*H86</f>
        <v>0</v>
      </c>
      <c r="AR86" s="10" t="s">
        <v>128</v>
      </c>
      <c r="AT86" s="10" t="s">
        <v>123</v>
      </c>
      <c r="AU86" s="10" t="s">
        <v>81</v>
      </c>
      <c r="AY86" s="10" t="s">
        <v>121</v>
      </c>
      <c r="BE86" s="129">
        <f>IF(N86="základní",J86,0)</f>
        <v>0</v>
      </c>
      <c r="BF86" s="129">
        <f>IF(N86="snížená",J86,0)</f>
        <v>0</v>
      </c>
      <c r="BG86" s="129">
        <f>IF(N86="zákl. přenesená",J86,0)</f>
        <v>0</v>
      </c>
      <c r="BH86" s="129">
        <f>IF(N86="sníž. přenesená",J86,0)</f>
        <v>0</v>
      </c>
      <c r="BI86" s="129">
        <f>IF(N86="nulová",J86,0)</f>
        <v>0</v>
      </c>
      <c r="BJ86" s="10" t="s">
        <v>79</v>
      </c>
      <c r="BK86" s="129">
        <f>ROUND(I86*H86,2)</f>
        <v>0</v>
      </c>
      <c r="BL86" s="10" t="s">
        <v>128</v>
      </c>
      <c r="BM86" s="10" t="s">
        <v>129</v>
      </c>
    </row>
    <row r="87" spans="2:65" s="1" customFormat="1" ht="27">
      <c r="B87" s="21"/>
      <c r="D87" s="130" t="s">
        <v>130</v>
      </c>
      <c r="F87" s="131" t="s">
        <v>131</v>
      </c>
      <c r="I87" s="132"/>
      <c r="L87" s="21"/>
      <c r="M87" s="133"/>
      <c r="N87" s="22"/>
      <c r="O87" s="22"/>
      <c r="P87" s="22"/>
      <c r="Q87" s="22"/>
      <c r="R87" s="22"/>
      <c r="S87" s="22"/>
      <c r="T87" s="35"/>
      <c r="AT87" s="10" t="s">
        <v>130</v>
      </c>
      <c r="AU87" s="10" t="s">
        <v>81</v>
      </c>
    </row>
    <row r="88" spans="2:65" s="7" customFormat="1">
      <c r="B88" s="134"/>
      <c r="D88" s="130" t="s">
        <v>132</v>
      </c>
      <c r="E88" s="135" t="s">
        <v>5</v>
      </c>
      <c r="F88" s="136" t="s">
        <v>133</v>
      </c>
      <c r="H88" s="137">
        <v>9</v>
      </c>
      <c r="I88" s="138"/>
      <c r="L88" s="134"/>
      <c r="M88" s="139"/>
      <c r="N88" s="140"/>
      <c r="O88" s="140"/>
      <c r="P88" s="140"/>
      <c r="Q88" s="140"/>
      <c r="R88" s="140"/>
      <c r="S88" s="140"/>
      <c r="T88" s="141"/>
      <c r="AT88" s="135" t="s">
        <v>132</v>
      </c>
      <c r="AU88" s="135" t="s">
        <v>81</v>
      </c>
      <c r="AV88" s="7" t="s">
        <v>81</v>
      </c>
      <c r="AW88" s="7" t="s">
        <v>35</v>
      </c>
      <c r="AX88" s="7" t="s">
        <v>71</v>
      </c>
      <c r="AY88" s="135" t="s">
        <v>121</v>
      </c>
    </row>
    <row r="89" spans="2:65" s="7" customFormat="1">
      <c r="B89" s="134"/>
      <c r="D89" s="130" t="s">
        <v>132</v>
      </c>
      <c r="E89" s="135" t="s">
        <v>5</v>
      </c>
      <c r="F89" s="136" t="s">
        <v>134</v>
      </c>
      <c r="H89" s="137">
        <v>7.2</v>
      </c>
      <c r="I89" s="138"/>
      <c r="L89" s="134"/>
      <c r="M89" s="139"/>
      <c r="N89" s="140"/>
      <c r="O89" s="140"/>
      <c r="P89" s="140"/>
      <c r="Q89" s="140"/>
      <c r="R89" s="140"/>
      <c r="S89" s="140"/>
      <c r="T89" s="141"/>
      <c r="AT89" s="135" t="s">
        <v>132</v>
      </c>
      <c r="AU89" s="135" t="s">
        <v>81</v>
      </c>
      <c r="AV89" s="7" t="s">
        <v>81</v>
      </c>
      <c r="AW89" s="7" t="s">
        <v>35</v>
      </c>
      <c r="AX89" s="7" t="s">
        <v>71</v>
      </c>
      <c r="AY89" s="135" t="s">
        <v>121</v>
      </c>
    </row>
    <row r="90" spans="2:65" s="7" customFormat="1">
      <c r="B90" s="134"/>
      <c r="D90" s="130" t="s">
        <v>132</v>
      </c>
      <c r="E90" s="135" t="s">
        <v>5</v>
      </c>
      <c r="F90" s="136" t="s">
        <v>135</v>
      </c>
      <c r="H90" s="137">
        <v>9.6</v>
      </c>
      <c r="I90" s="138"/>
      <c r="L90" s="134"/>
      <c r="M90" s="139"/>
      <c r="N90" s="140"/>
      <c r="O90" s="140"/>
      <c r="P90" s="140"/>
      <c r="Q90" s="140"/>
      <c r="R90" s="140"/>
      <c r="S90" s="140"/>
      <c r="T90" s="141"/>
      <c r="AT90" s="135" t="s">
        <v>132</v>
      </c>
      <c r="AU90" s="135" t="s">
        <v>81</v>
      </c>
      <c r="AV90" s="7" t="s">
        <v>81</v>
      </c>
      <c r="AW90" s="7" t="s">
        <v>35</v>
      </c>
      <c r="AX90" s="7" t="s">
        <v>71</v>
      </c>
      <c r="AY90" s="135" t="s">
        <v>121</v>
      </c>
    </row>
    <row r="91" spans="2:65" s="7" customFormat="1">
      <c r="B91" s="134"/>
      <c r="D91" s="130" t="s">
        <v>132</v>
      </c>
      <c r="E91" s="135" t="s">
        <v>5</v>
      </c>
      <c r="F91" s="136" t="s">
        <v>136</v>
      </c>
      <c r="H91" s="137">
        <v>7.8</v>
      </c>
      <c r="I91" s="138"/>
      <c r="L91" s="134"/>
      <c r="M91" s="139"/>
      <c r="N91" s="140"/>
      <c r="O91" s="140"/>
      <c r="P91" s="140"/>
      <c r="Q91" s="140"/>
      <c r="R91" s="140"/>
      <c r="S91" s="140"/>
      <c r="T91" s="141"/>
      <c r="AT91" s="135" t="s">
        <v>132</v>
      </c>
      <c r="AU91" s="135" t="s">
        <v>81</v>
      </c>
      <c r="AV91" s="7" t="s">
        <v>81</v>
      </c>
      <c r="AW91" s="7" t="s">
        <v>35</v>
      </c>
      <c r="AX91" s="7" t="s">
        <v>71</v>
      </c>
      <c r="AY91" s="135" t="s">
        <v>121</v>
      </c>
    </row>
    <row r="92" spans="2:65" s="7" customFormat="1">
      <c r="B92" s="134"/>
      <c r="D92" s="130" t="s">
        <v>132</v>
      </c>
      <c r="E92" s="135" t="s">
        <v>5</v>
      </c>
      <c r="F92" s="136" t="s">
        <v>137</v>
      </c>
      <c r="H92" s="137">
        <v>4.8</v>
      </c>
      <c r="I92" s="138"/>
      <c r="L92" s="134"/>
      <c r="M92" s="139"/>
      <c r="N92" s="140"/>
      <c r="O92" s="140"/>
      <c r="P92" s="140"/>
      <c r="Q92" s="140"/>
      <c r="R92" s="140"/>
      <c r="S92" s="140"/>
      <c r="T92" s="141"/>
      <c r="AT92" s="135" t="s">
        <v>132</v>
      </c>
      <c r="AU92" s="135" t="s">
        <v>81</v>
      </c>
      <c r="AV92" s="7" t="s">
        <v>81</v>
      </c>
      <c r="AW92" s="7" t="s">
        <v>35</v>
      </c>
      <c r="AX92" s="7" t="s">
        <v>71</v>
      </c>
      <c r="AY92" s="135" t="s">
        <v>121</v>
      </c>
    </row>
    <row r="93" spans="2:65" s="7" customFormat="1">
      <c r="B93" s="134"/>
      <c r="D93" s="142" t="s">
        <v>132</v>
      </c>
      <c r="E93" s="143" t="s">
        <v>5</v>
      </c>
      <c r="F93" s="144" t="s">
        <v>138</v>
      </c>
      <c r="H93" s="145">
        <v>9</v>
      </c>
      <c r="I93" s="138"/>
      <c r="L93" s="134"/>
      <c r="M93" s="139"/>
      <c r="N93" s="140"/>
      <c r="O93" s="140"/>
      <c r="P93" s="140"/>
      <c r="Q93" s="140"/>
      <c r="R93" s="140"/>
      <c r="S93" s="140"/>
      <c r="T93" s="141"/>
      <c r="AT93" s="135" t="s">
        <v>132</v>
      </c>
      <c r="AU93" s="135" t="s">
        <v>81</v>
      </c>
      <c r="AV93" s="7" t="s">
        <v>81</v>
      </c>
      <c r="AW93" s="7" t="s">
        <v>35</v>
      </c>
      <c r="AX93" s="7" t="s">
        <v>71</v>
      </c>
      <c r="AY93" s="135" t="s">
        <v>121</v>
      </c>
    </row>
    <row r="94" spans="2:65" s="1" customFormat="1" ht="69.75" customHeight="1">
      <c r="B94" s="117"/>
      <c r="C94" s="118" t="s">
        <v>81</v>
      </c>
      <c r="D94" s="118" t="s">
        <v>123</v>
      </c>
      <c r="E94" s="119" t="s">
        <v>139</v>
      </c>
      <c r="F94" s="120" t="s">
        <v>125</v>
      </c>
      <c r="G94" s="121" t="s">
        <v>126</v>
      </c>
      <c r="H94" s="122">
        <v>336</v>
      </c>
      <c r="I94" s="123"/>
      <c r="J94" s="124">
        <f>ROUND(I94*H94,2)</f>
        <v>0</v>
      </c>
      <c r="K94" s="120" t="s">
        <v>127</v>
      </c>
      <c r="L94" s="21"/>
      <c r="M94" s="125" t="s">
        <v>5</v>
      </c>
      <c r="N94" s="126" t="s">
        <v>42</v>
      </c>
      <c r="O94" s="22"/>
      <c r="P94" s="127">
        <f>O94*H94</f>
        <v>0</v>
      </c>
      <c r="Q94" s="127">
        <v>0</v>
      </c>
      <c r="R94" s="127">
        <f>Q94*H94</f>
        <v>0</v>
      </c>
      <c r="S94" s="127">
        <v>0</v>
      </c>
      <c r="T94" s="128">
        <f>S94*H94</f>
        <v>0</v>
      </c>
      <c r="AR94" s="10" t="s">
        <v>128</v>
      </c>
      <c r="AT94" s="10" t="s">
        <v>123</v>
      </c>
      <c r="AU94" s="10" t="s">
        <v>81</v>
      </c>
      <c r="AY94" s="10" t="s">
        <v>121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0" t="s">
        <v>79</v>
      </c>
      <c r="BK94" s="129">
        <f>ROUND(I94*H94,2)</f>
        <v>0</v>
      </c>
      <c r="BL94" s="10" t="s">
        <v>128</v>
      </c>
      <c r="BM94" s="10" t="s">
        <v>140</v>
      </c>
    </row>
    <row r="95" spans="2:65" s="1" customFormat="1" ht="82.5" customHeight="1">
      <c r="B95" s="117"/>
      <c r="C95" s="118" t="s">
        <v>141</v>
      </c>
      <c r="D95" s="118" t="s">
        <v>123</v>
      </c>
      <c r="E95" s="119" t="s">
        <v>142</v>
      </c>
      <c r="F95" s="120" t="s">
        <v>143</v>
      </c>
      <c r="G95" s="121" t="s">
        <v>126</v>
      </c>
      <c r="H95" s="122">
        <v>205</v>
      </c>
      <c r="I95" s="123"/>
      <c r="J95" s="124">
        <f>ROUND(I95*H95,2)</f>
        <v>0</v>
      </c>
      <c r="K95" s="120" t="s">
        <v>127</v>
      </c>
      <c r="L95" s="21"/>
      <c r="M95" s="125" t="s">
        <v>5</v>
      </c>
      <c r="N95" s="126" t="s">
        <v>42</v>
      </c>
      <c r="O95" s="22"/>
      <c r="P95" s="127">
        <f>O95*H95</f>
        <v>0</v>
      </c>
      <c r="Q95" s="127">
        <v>0</v>
      </c>
      <c r="R95" s="127">
        <f>Q95*H95</f>
        <v>0</v>
      </c>
      <c r="S95" s="127">
        <v>0</v>
      </c>
      <c r="T95" s="128">
        <f>S95*H95</f>
        <v>0</v>
      </c>
      <c r="AR95" s="10" t="s">
        <v>128</v>
      </c>
      <c r="AT95" s="10" t="s">
        <v>123</v>
      </c>
      <c r="AU95" s="10" t="s">
        <v>81</v>
      </c>
      <c r="AY95" s="10" t="s">
        <v>121</v>
      </c>
      <c r="BE95" s="129">
        <f>IF(N95="základní",J95,0)</f>
        <v>0</v>
      </c>
      <c r="BF95" s="129">
        <f>IF(N95="snížená",J95,0)</f>
        <v>0</v>
      </c>
      <c r="BG95" s="129">
        <f>IF(N95="zákl. přenesená",J95,0)</f>
        <v>0</v>
      </c>
      <c r="BH95" s="129">
        <f>IF(N95="sníž. přenesená",J95,0)</f>
        <v>0</v>
      </c>
      <c r="BI95" s="129">
        <f>IF(N95="nulová",J95,0)</f>
        <v>0</v>
      </c>
      <c r="BJ95" s="10" t="s">
        <v>79</v>
      </c>
      <c r="BK95" s="129">
        <f>ROUND(I95*H95,2)</f>
        <v>0</v>
      </c>
      <c r="BL95" s="10" t="s">
        <v>128</v>
      </c>
      <c r="BM95" s="10" t="s">
        <v>144</v>
      </c>
    </row>
    <row r="96" spans="2:65" s="7" customFormat="1">
      <c r="B96" s="134"/>
      <c r="D96" s="142" t="s">
        <v>132</v>
      </c>
      <c r="E96" s="143" t="s">
        <v>5</v>
      </c>
      <c r="F96" s="144" t="s">
        <v>145</v>
      </c>
      <c r="H96" s="145">
        <v>205</v>
      </c>
      <c r="I96" s="138"/>
      <c r="L96" s="134"/>
      <c r="M96" s="139"/>
      <c r="N96" s="140"/>
      <c r="O96" s="140"/>
      <c r="P96" s="140"/>
      <c r="Q96" s="140"/>
      <c r="R96" s="140"/>
      <c r="S96" s="140"/>
      <c r="T96" s="141"/>
      <c r="AT96" s="135" t="s">
        <v>132</v>
      </c>
      <c r="AU96" s="135" t="s">
        <v>81</v>
      </c>
      <c r="AV96" s="7" t="s">
        <v>81</v>
      </c>
      <c r="AW96" s="7" t="s">
        <v>35</v>
      </c>
      <c r="AX96" s="7" t="s">
        <v>79</v>
      </c>
      <c r="AY96" s="135" t="s">
        <v>121</v>
      </c>
    </row>
    <row r="97" spans="2:65" s="1" customFormat="1" ht="69.75" customHeight="1">
      <c r="B97" s="117"/>
      <c r="C97" s="118" t="s">
        <v>128</v>
      </c>
      <c r="D97" s="118" t="s">
        <v>123</v>
      </c>
      <c r="E97" s="119" t="s">
        <v>146</v>
      </c>
      <c r="F97" s="120" t="s">
        <v>125</v>
      </c>
      <c r="G97" s="121" t="s">
        <v>126</v>
      </c>
      <c r="H97" s="122">
        <v>1275</v>
      </c>
      <c r="I97" s="123"/>
      <c r="J97" s="124">
        <f>ROUND(I97*H97,2)</f>
        <v>0</v>
      </c>
      <c r="K97" s="120" t="s">
        <v>127</v>
      </c>
      <c r="L97" s="21"/>
      <c r="M97" s="125" t="s">
        <v>5</v>
      </c>
      <c r="N97" s="126" t="s">
        <v>42</v>
      </c>
      <c r="O97" s="22"/>
      <c r="P97" s="127">
        <f>O97*H97</f>
        <v>0</v>
      </c>
      <c r="Q97" s="127">
        <v>0</v>
      </c>
      <c r="R97" s="127">
        <f>Q97*H97</f>
        <v>0</v>
      </c>
      <c r="S97" s="127">
        <v>0</v>
      </c>
      <c r="T97" s="128">
        <f>S97*H97</f>
        <v>0</v>
      </c>
      <c r="AR97" s="10" t="s">
        <v>128</v>
      </c>
      <c r="AT97" s="10" t="s">
        <v>123</v>
      </c>
      <c r="AU97" s="10" t="s">
        <v>81</v>
      </c>
      <c r="AY97" s="10" t="s">
        <v>121</v>
      </c>
      <c r="BE97" s="129">
        <f>IF(N97="základní",J97,0)</f>
        <v>0</v>
      </c>
      <c r="BF97" s="129">
        <f>IF(N97="snížená",J97,0)</f>
        <v>0</v>
      </c>
      <c r="BG97" s="129">
        <f>IF(N97="zákl. přenesená",J97,0)</f>
        <v>0</v>
      </c>
      <c r="BH97" s="129">
        <f>IF(N97="sníž. přenesená",J97,0)</f>
        <v>0</v>
      </c>
      <c r="BI97" s="129">
        <f>IF(N97="nulová",J97,0)</f>
        <v>0</v>
      </c>
      <c r="BJ97" s="10" t="s">
        <v>79</v>
      </c>
      <c r="BK97" s="129">
        <f>ROUND(I97*H97,2)</f>
        <v>0</v>
      </c>
      <c r="BL97" s="10" t="s">
        <v>128</v>
      </c>
      <c r="BM97" s="10" t="s">
        <v>147</v>
      </c>
    </row>
    <row r="98" spans="2:65" s="7" customFormat="1">
      <c r="B98" s="134"/>
      <c r="D98" s="130" t="s">
        <v>132</v>
      </c>
      <c r="E98" s="135" t="s">
        <v>5</v>
      </c>
      <c r="F98" s="136" t="s">
        <v>148</v>
      </c>
      <c r="H98" s="137">
        <v>985.6</v>
      </c>
      <c r="I98" s="138"/>
      <c r="L98" s="134"/>
      <c r="M98" s="139"/>
      <c r="N98" s="140"/>
      <c r="O98" s="140"/>
      <c r="P98" s="140"/>
      <c r="Q98" s="140"/>
      <c r="R98" s="140"/>
      <c r="S98" s="140"/>
      <c r="T98" s="141"/>
      <c r="AT98" s="135" t="s">
        <v>132</v>
      </c>
      <c r="AU98" s="135" t="s">
        <v>81</v>
      </c>
      <c r="AV98" s="7" t="s">
        <v>81</v>
      </c>
      <c r="AW98" s="7" t="s">
        <v>35</v>
      </c>
      <c r="AX98" s="7" t="s">
        <v>71</v>
      </c>
      <c r="AY98" s="135" t="s">
        <v>121</v>
      </c>
    </row>
    <row r="99" spans="2:65" s="7" customFormat="1">
      <c r="B99" s="134"/>
      <c r="D99" s="130" t="s">
        <v>132</v>
      </c>
      <c r="E99" s="135" t="s">
        <v>5</v>
      </c>
      <c r="F99" s="136" t="s">
        <v>149</v>
      </c>
      <c r="H99" s="137">
        <v>246.4</v>
      </c>
      <c r="I99" s="138"/>
      <c r="L99" s="134"/>
      <c r="M99" s="139"/>
      <c r="N99" s="140"/>
      <c r="O99" s="140"/>
      <c r="P99" s="140"/>
      <c r="Q99" s="140"/>
      <c r="R99" s="140"/>
      <c r="S99" s="140"/>
      <c r="T99" s="141"/>
      <c r="AT99" s="135" t="s">
        <v>132</v>
      </c>
      <c r="AU99" s="135" t="s">
        <v>81</v>
      </c>
      <c r="AV99" s="7" t="s">
        <v>81</v>
      </c>
      <c r="AW99" s="7" t="s">
        <v>35</v>
      </c>
      <c r="AX99" s="7" t="s">
        <v>71</v>
      </c>
      <c r="AY99" s="135" t="s">
        <v>121</v>
      </c>
    </row>
    <row r="100" spans="2:65" s="7" customFormat="1">
      <c r="B100" s="134"/>
      <c r="D100" s="130" t="s">
        <v>132</v>
      </c>
      <c r="E100" s="135" t="s">
        <v>5</v>
      </c>
      <c r="F100" s="136" t="s">
        <v>150</v>
      </c>
      <c r="H100" s="137">
        <v>20.5</v>
      </c>
      <c r="I100" s="138"/>
      <c r="L100" s="134"/>
      <c r="M100" s="139"/>
      <c r="N100" s="140"/>
      <c r="O100" s="140"/>
      <c r="P100" s="140"/>
      <c r="Q100" s="140"/>
      <c r="R100" s="140"/>
      <c r="S100" s="140"/>
      <c r="T100" s="141"/>
      <c r="AT100" s="135" t="s">
        <v>132</v>
      </c>
      <c r="AU100" s="135" t="s">
        <v>81</v>
      </c>
      <c r="AV100" s="7" t="s">
        <v>81</v>
      </c>
      <c r="AW100" s="7" t="s">
        <v>35</v>
      </c>
      <c r="AX100" s="7" t="s">
        <v>71</v>
      </c>
      <c r="AY100" s="135" t="s">
        <v>121</v>
      </c>
    </row>
    <row r="101" spans="2:65" s="7" customFormat="1">
      <c r="B101" s="134"/>
      <c r="D101" s="142" t="s">
        <v>132</v>
      </c>
      <c r="E101" s="143" t="s">
        <v>5</v>
      </c>
      <c r="F101" s="144" t="s">
        <v>151</v>
      </c>
      <c r="H101" s="145">
        <v>22.5</v>
      </c>
      <c r="I101" s="138"/>
      <c r="L101" s="134"/>
      <c r="M101" s="139"/>
      <c r="N101" s="140"/>
      <c r="O101" s="140"/>
      <c r="P101" s="140"/>
      <c r="Q101" s="140"/>
      <c r="R101" s="140"/>
      <c r="S101" s="140"/>
      <c r="T101" s="141"/>
      <c r="AT101" s="135" t="s">
        <v>132</v>
      </c>
      <c r="AU101" s="135" t="s">
        <v>81</v>
      </c>
      <c r="AV101" s="7" t="s">
        <v>81</v>
      </c>
      <c r="AW101" s="7" t="s">
        <v>35</v>
      </c>
      <c r="AX101" s="7" t="s">
        <v>71</v>
      </c>
      <c r="AY101" s="135" t="s">
        <v>121</v>
      </c>
    </row>
    <row r="102" spans="2:65" s="1" customFormat="1" ht="69.75" customHeight="1">
      <c r="B102" s="117"/>
      <c r="C102" s="118" t="s">
        <v>152</v>
      </c>
      <c r="D102" s="118" t="s">
        <v>123</v>
      </c>
      <c r="E102" s="119" t="s">
        <v>153</v>
      </c>
      <c r="F102" s="120" t="s">
        <v>125</v>
      </c>
      <c r="G102" s="121" t="s">
        <v>154</v>
      </c>
      <c r="H102" s="122">
        <v>1200</v>
      </c>
      <c r="I102" s="123"/>
      <c r="J102" s="124">
        <f>ROUND(I102*H102,2)</f>
        <v>0</v>
      </c>
      <c r="K102" s="120" t="s">
        <v>127</v>
      </c>
      <c r="L102" s="21"/>
      <c r="M102" s="125" t="s">
        <v>5</v>
      </c>
      <c r="N102" s="126" t="s">
        <v>42</v>
      </c>
      <c r="O102" s="22"/>
      <c r="P102" s="127">
        <f>O102*H102</f>
        <v>0</v>
      </c>
      <c r="Q102" s="127">
        <v>0</v>
      </c>
      <c r="R102" s="127">
        <f>Q102*H102</f>
        <v>0</v>
      </c>
      <c r="S102" s="127">
        <v>0</v>
      </c>
      <c r="T102" s="128">
        <f>S102*H102</f>
        <v>0</v>
      </c>
      <c r="AR102" s="10" t="s">
        <v>128</v>
      </c>
      <c r="AT102" s="10" t="s">
        <v>123</v>
      </c>
      <c r="AU102" s="10" t="s">
        <v>81</v>
      </c>
      <c r="AY102" s="10" t="s">
        <v>121</v>
      </c>
      <c r="BE102" s="129">
        <f>IF(N102="základní",J102,0)</f>
        <v>0</v>
      </c>
      <c r="BF102" s="129">
        <f>IF(N102="snížená",J102,0)</f>
        <v>0</v>
      </c>
      <c r="BG102" s="129">
        <f>IF(N102="zákl. přenesená",J102,0)</f>
        <v>0</v>
      </c>
      <c r="BH102" s="129">
        <f>IF(N102="sníž. přenesená",J102,0)</f>
        <v>0</v>
      </c>
      <c r="BI102" s="129">
        <f>IF(N102="nulová",J102,0)</f>
        <v>0</v>
      </c>
      <c r="BJ102" s="10" t="s">
        <v>79</v>
      </c>
      <c r="BK102" s="129">
        <f>ROUND(I102*H102,2)</f>
        <v>0</v>
      </c>
      <c r="BL102" s="10" t="s">
        <v>128</v>
      </c>
      <c r="BM102" s="10" t="s">
        <v>155</v>
      </c>
    </row>
    <row r="103" spans="2:65" s="7" customFormat="1">
      <c r="B103" s="134"/>
      <c r="D103" s="142" t="s">
        <v>132</v>
      </c>
      <c r="E103" s="143" t="s">
        <v>5</v>
      </c>
      <c r="F103" s="144" t="s">
        <v>156</v>
      </c>
      <c r="H103" s="145">
        <v>1200</v>
      </c>
      <c r="I103" s="138"/>
      <c r="L103" s="134"/>
      <c r="M103" s="139"/>
      <c r="N103" s="140"/>
      <c r="O103" s="140"/>
      <c r="P103" s="140"/>
      <c r="Q103" s="140"/>
      <c r="R103" s="140"/>
      <c r="S103" s="140"/>
      <c r="T103" s="141"/>
      <c r="AT103" s="135" t="s">
        <v>132</v>
      </c>
      <c r="AU103" s="135" t="s">
        <v>81</v>
      </c>
      <c r="AV103" s="7" t="s">
        <v>81</v>
      </c>
      <c r="AW103" s="7" t="s">
        <v>35</v>
      </c>
      <c r="AX103" s="7" t="s">
        <v>79</v>
      </c>
      <c r="AY103" s="135" t="s">
        <v>121</v>
      </c>
    </row>
    <row r="104" spans="2:65" s="1" customFormat="1" ht="69.75" customHeight="1">
      <c r="B104" s="117"/>
      <c r="C104" s="118" t="s">
        <v>157</v>
      </c>
      <c r="D104" s="118" t="s">
        <v>123</v>
      </c>
      <c r="E104" s="119" t="s">
        <v>158</v>
      </c>
      <c r="F104" s="120" t="s">
        <v>125</v>
      </c>
      <c r="G104" s="121" t="s">
        <v>126</v>
      </c>
      <c r="H104" s="122">
        <v>54</v>
      </c>
      <c r="I104" s="123"/>
      <c r="J104" s="124">
        <f>ROUND(I104*H104,2)</f>
        <v>0</v>
      </c>
      <c r="K104" s="120" t="s">
        <v>127</v>
      </c>
      <c r="L104" s="21"/>
      <c r="M104" s="125" t="s">
        <v>5</v>
      </c>
      <c r="N104" s="126" t="s">
        <v>42</v>
      </c>
      <c r="O104" s="22"/>
      <c r="P104" s="127">
        <f>O104*H104</f>
        <v>0</v>
      </c>
      <c r="Q104" s="127">
        <v>0</v>
      </c>
      <c r="R104" s="127">
        <f>Q104*H104</f>
        <v>0</v>
      </c>
      <c r="S104" s="127">
        <v>0</v>
      </c>
      <c r="T104" s="128">
        <f>S104*H104</f>
        <v>0</v>
      </c>
      <c r="AR104" s="10" t="s">
        <v>128</v>
      </c>
      <c r="AT104" s="10" t="s">
        <v>123</v>
      </c>
      <c r="AU104" s="10" t="s">
        <v>81</v>
      </c>
      <c r="AY104" s="10" t="s">
        <v>121</v>
      </c>
      <c r="BE104" s="129">
        <f>IF(N104="základní",J104,0)</f>
        <v>0</v>
      </c>
      <c r="BF104" s="129">
        <f>IF(N104="snížená",J104,0)</f>
        <v>0</v>
      </c>
      <c r="BG104" s="129">
        <f>IF(N104="zákl. přenesená",J104,0)</f>
        <v>0</v>
      </c>
      <c r="BH104" s="129">
        <f>IF(N104="sníž. přenesená",J104,0)</f>
        <v>0</v>
      </c>
      <c r="BI104" s="129">
        <f>IF(N104="nulová",J104,0)</f>
        <v>0</v>
      </c>
      <c r="BJ104" s="10" t="s">
        <v>79</v>
      </c>
      <c r="BK104" s="129">
        <f>ROUND(I104*H104,2)</f>
        <v>0</v>
      </c>
      <c r="BL104" s="10" t="s">
        <v>128</v>
      </c>
      <c r="BM104" s="10" t="s">
        <v>159</v>
      </c>
    </row>
    <row r="105" spans="2:65" s="1" customFormat="1" ht="27">
      <c r="B105" s="21"/>
      <c r="D105" s="130" t="s">
        <v>130</v>
      </c>
      <c r="F105" s="131" t="s">
        <v>131</v>
      </c>
      <c r="I105" s="132"/>
      <c r="L105" s="21"/>
      <c r="M105" s="133"/>
      <c r="N105" s="22"/>
      <c r="O105" s="22"/>
      <c r="P105" s="22"/>
      <c r="Q105" s="22"/>
      <c r="R105" s="22"/>
      <c r="S105" s="22"/>
      <c r="T105" s="35"/>
      <c r="AT105" s="10" t="s">
        <v>130</v>
      </c>
      <c r="AU105" s="10" t="s">
        <v>81</v>
      </c>
    </row>
    <row r="106" spans="2:65" s="7" customFormat="1">
      <c r="B106" s="134"/>
      <c r="D106" s="130" t="s">
        <v>132</v>
      </c>
      <c r="E106" s="135" t="s">
        <v>5</v>
      </c>
      <c r="F106" s="136" t="s">
        <v>160</v>
      </c>
      <c r="H106" s="137">
        <v>38.4</v>
      </c>
      <c r="I106" s="138"/>
      <c r="L106" s="134"/>
      <c r="M106" s="139"/>
      <c r="N106" s="140"/>
      <c r="O106" s="140"/>
      <c r="P106" s="140"/>
      <c r="Q106" s="140"/>
      <c r="R106" s="140"/>
      <c r="S106" s="140"/>
      <c r="T106" s="141"/>
      <c r="AT106" s="135" t="s">
        <v>132</v>
      </c>
      <c r="AU106" s="135" t="s">
        <v>81</v>
      </c>
      <c r="AV106" s="7" t="s">
        <v>81</v>
      </c>
      <c r="AW106" s="7" t="s">
        <v>35</v>
      </c>
      <c r="AX106" s="7" t="s">
        <v>71</v>
      </c>
      <c r="AY106" s="135" t="s">
        <v>121</v>
      </c>
    </row>
    <row r="107" spans="2:65" s="7" customFormat="1">
      <c r="B107" s="134"/>
      <c r="D107" s="142" t="s">
        <v>132</v>
      </c>
      <c r="E107" s="143" t="s">
        <v>5</v>
      </c>
      <c r="F107" s="144" t="s">
        <v>161</v>
      </c>
      <c r="H107" s="145">
        <v>15.6</v>
      </c>
      <c r="I107" s="138"/>
      <c r="L107" s="134"/>
      <c r="M107" s="139"/>
      <c r="N107" s="140"/>
      <c r="O107" s="140"/>
      <c r="P107" s="140"/>
      <c r="Q107" s="140"/>
      <c r="R107" s="140"/>
      <c r="S107" s="140"/>
      <c r="T107" s="141"/>
      <c r="AT107" s="135" t="s">
        <v>132</v>
      </c>
      <c r="AU107" s="135" t="s">
        <v>81</v>
      </c>
      <c r="AV107" s="7" t="s">
        <v>81</v>
      </c>
      <c r="AW107" s="7" t="s">
        <v>35</v>
      </c>
      <c r="AX107" s="7" t="s">
        <v>71</v>
      </c>
      <c r="AY107" s="135" t="s">
        <v>121</v>
      </c>
    </row>
    <row r="108" spans="2:65" s="1" customFormat="1" ht="31.5" customHeight="1">
      <c r="B108" s="117"/>
      <c r="C108" s="118" t="s">
        <v>162</v>
      </c>
      <c r="D108" s="118" t="s">
        <v>123</v>
      </c>
      <c r="E108" s="119" t="s">
        <v>163</v>
      </c>
      <c r="F108" s="120" t="s">
        <v>164</v>
      </c>
      <c r="G108" s="121" t="s">
        <v>154</v>
      </c>
      <c r="H108" s="122">
        <v>94</v>
      </c>
      <c r="I108" s="123"/>
      <c r="J108" s="124">
        <f>ROUND(I108*H108,2)</f>
        <v>0</v>
      </c>
      <c r="K108" s="120" t="s">
        <v>127</v>
      </c>
      <c r="L108" s="21"/>
      <c r="M108" s="125" t="s">
        <v>5</v>
      </c>
      <c r="N108" s="126" t="s">
        <v>42</v>
      </c>
      <c r="O108" s="22"/>
      <c r="P108" s="127">
        <f>O108*H108</f>
        <v>0</v>
      </c>
      <c r="Q108" s="127">
        <v>0</v>
      </c>
      <c r="R108" s="127">
        <f>Q108*H108</f>
        <v>0</v>
      </c>
      <c r="S108" s="127">
        <v>0</v>
      </c>
      <c r="T108" s="128">
        <f>S108*H108</f>
        <v>0</v>
      </c>
      <c r="AR108" s="10" t="s">
        <v>128</v>
      </c>
      <c r="AT108" s="10" t="s">
        <v>123</v>
      </c>
      <c r="AU108" s="10" t="s">
        <v>81</v>
      </c>
      <c r="AY108" s="10" t="s">
        <v>121</v>
      </c>
      <c r="BE108" s="129">
        <f>IF(N108="základní",J108,0)</f>
        <v>0</v>
      </c>
      <c r="BF108" s="129">
        <f>IF(N108="snížená",J108,0)</f>
        <v>0</v>
      </c>
      <c r="BG108" s="129">
        <f>IF(N108="zákl. přenesená",J108,0)</f>
        <v>0</v>
      </c>
      <c r="BH108" s="129">
        <f>IF(N108="sníž. přenesená",J108,0)</f>
        <v>0</v>
      </c>
      <c r="BI108" s="129">
        <f>IF(N108="nulová",J108,0)</f>
        <v>0</v>
      </c>
      <c r="BJ108" s="10" t="s">
        <v>79</v>
      </c>
      <c r="BK108" s="129">
        <f>ROUND(I108*H108,2)</f>
        <v>0</v>
      </c>
      <c r="BL108" s="10" t="s">
        <v>128</v>
      </c>
      <c r="BM108" s="10" t="s">
        <v>165</v>
      </c>
    </row>
    <row r="109" spans="2:65" s="7" customFormat="1">
      <c r="B109" s="134"/>
      <c r="D109" s="142" t="s">
        <v>132</v>
      </c>
      <c r="E109" s="143" t="s">
        <v>5</v>
      </c>
      <c r="F109" s="144" t="s">
        <v>166</v>
      </c>
      <c r="H109" s="145">
        <v>94</v>
      </c>
      <c r="I109" s="138"/>
      <c r="L109" s="134"/>
      <c r="M109" s="139"/>
      <c r="N109" s="140"/>
      <c r="O109" s="140"/>
      <c r="P109" s="140"/>
      <c r="Q109" s="140"/>
      <c r="R109" s="140"/>
      <c r="S109" s="140"/>
      <c r="T109" s="141"/>
      <c r="AT109" s="135" t="s">
        <v>132</v>
      </c>
      <c r="AU109" s="135" t="s">
        <v>81</v>
      </c>
      <c r="AV109" s="7" t="s">
        <v>81</v>
      </c>
      <c r="AW109" s="7" t="s">
        <v>35</v>
      </c>
      <c r="AX109" s="7" t="s">
        <v>79</v>
      </c>
      <c r="AY109" s="135" t="s">
        <v>121</v>
      </c>
    </row>
    <row r="110" spans="2:65" s="1" customFormat="1" ht="44.25" customHeight="1">
      <c r="B110" s="117"/>
      <c r="C110" s="118" t="s">
        <v>167</v>
      </c>
      <c r="D110" s="118" t="s">
        <v>123</v>
      </c>
      <c r="E110" s="119" t="s">
        <v>168</v>
      </c>
      <c r="F110" s="120" t="s">
        <v>169</v>
      </c>
      <c r="G110" s="121" t="s">
        <v>126</v>
      </c>
      <c r="H110" s="122">
        <v>109.6</v>
      </c>
      <c r="I110" s="123"/>
      <c r="J110" s="124">
        <f>ROUND(I110*H110,2)</f>
        <v>0</v>
      </c>
      <c r="K110" s="120" t="s">
        <v>127</v>
      </c>
      <c r="L110" s="21"/>
      <c r="M110" s="125" t="s">
        <v>5</v>
      </c>
      <c r="N110" s="126" t="s">
        <v>42</v>
      </c>
      <c r="O110" s="22"/>
      <c r="P110" s="127">
        <f>O110*H110</f>
        <v>0</v>
      </c>
      <c r="Q110" s="127">
        <v>0</v>
      </c>
      <c r="R110" s="127">
        <f>Q110*H110</f>
        <v>0</v>
      </c>
      <c r="S110" s="127">
        <v>0</v>
      </c>
      <c r="T110" s="128">
        <f>S110*H110</f>
        <v>0</v>
      </c>
      <c r="AR110" s="10" t="s">
        <v>128</v>
      </c>
      <c r="AT110" s="10" t="s">
        <v>123</v>
      </c>
      <c r="AU110" s="10" t="s">
        <v>81</v>
      </c>
      <c r="AY110" s="10" t="s">
        <v>121</v>
      </c>
      <c r="BE110" s="129">
        <f>IF(N110="základní",J110,0)</f>
        <v>0</v>
      </c>
      <c r="BF110" s="129">
        <f>IF(N110="snížená",J110,0)</f>
        <v>0</v>
      </c>
      <c r="BG110" s="129">
        <f>IF(N110="zákl. přenesená",J110,0)</f>
        <v>0</v>
      </c>
      <c r="BH110" s="129">
        <f>IF(N110="sníž. přenesená",J110,0)</f>
        <v>0</v>
      </c>
      <c r="BI110" s="129">
        <f>IF(N110="nulová",J110,0)</f>
        <v>0</v>
      </c>
      <c r="BJ110" s="10" t="s">
        <v>79</v>
      </c>
      <c r="BK110" s="129">
        <f>ROUND(I110*H110,2)</f>
        <v>0</v>
      </c>
      <c r="BL110" s="10" t="s">
        <v>128</v>
      </c>
      <c r="BM110" s="10" t="s">
        <v>170</v>
      </c>
    </row>
    <row r="111" spans="2:65" s="7" customFormat="1">
      <c r="B111" s="134"/>
      <c r="D111" s="130" t="s">
        <v>132</v>
      </c>
      <c r="E111" s="135" t="s">
        <v>5</v>
      </c>
      <c r="F111" s="136" t="s">
        <v>171</v>
      </c>
      <c r="H111" s="137">
        <v>94.6</v>
      </c>
      <c r="I111" s="138"/>
      <c r="L111" s="134"/>
      <c r="M111" s="139"/>
      <c r="N111" s="140"/>
      <c r="O111" s="140"/>
      <c r="P111" s="140"/>
      <c r="Q111" s="140"/>
      <c r="R111" s="140"/>
      <c r="S111" s="140"/>
      <c r="T111" s="141"/>
      <c r="AT111" s="135" t="s">
        <v>132</v>
      </c>
      <c r="AU111" s="135" t="s">
        <v>81</v>
      </c>
      <c r="AV111" s="7" t="s">
        <v>81</v>
      </c>
      <c r="AW111" s="7" t="s">
        <v>35</v>
      </c>
      <c r="AX111" s="7" t="s">
        <v>71</v>
      </c>
      <c r="AY111" s="135" t="s">
        <v>121</v>
      </c>
    </row>
    <row r="112" spans="2:65" s="7" customFormat="1">
      <c r="B112" s="134"/>
      <c r="D112" s="142" t="s">
        <v>132</v>
      </c>
      <c r="E112" s="143" t="s">
        <v>5</v>
      </c>
      <c r="F112" s="144" t="s">
        <v>172</v>
      </c>
      <c r="H112" s="145">
        <v>15</v>
      </c>
      <c r="I112" s="138"/>
      <c r="L112" s="134"/>
      <c r="M112" s="139"/>
      <c r="N112" s="140"/>
      <c r="O112" s="140"/>
      <c r="P112" s="140"/>
      <c r="Q112" s="140"/>
      <c r="R112" s="140"/>
      <c r="S112" s="140"/>
      <c r="T112" s="141"/>
      <c r="AT112" s="135" t="s">
        <v>132</v>
      </c>
      <c r="AU112" s="135" t="s">
        <v>81</v>
      </c>
      <c r="AV112" s="7" t="s">
        <v>81</v>
      </c>
      <c r="AW112" s="7" t="s">
        <v>35</v>
      </c>
      <c r="AX112" s="7" t="s">
        <v>71</v>
      </c>
      <c r="AY112" s="135" t="s">
        <v>121</v>
      </c>
    </row>
    <row r="113" spans="2:65" s="1" customFormat="1" ht="375.75" customHeight="1">
      <c r="B113" s="117"/>
      <c r="C113" s="118" t="s">
        <v>173</v>
      </c>
      <c r="D113" s="118" t="s">
        <v>123</v>
      </c>
      <c r="E113" s="119" t="s">
        <v>174</v>
      </c>
      <c r="F113" s="120" t="s">
        <v>175</v>
      </c>
      <c r="G113" s="121" t="s">
        <v>126</v>
      </c>
      <c r="H113" s="122">
        <v>2002.02</v>
      </c>
      <c r="I113" s="123"/>
      <c r="J113" s="124">
        <f>ROUND(I113*H113,2)</f>
        <v>0</v>
      </c>
      <c r="K113" s="120" t="s">
        <v>127</v>
      </c>
      <c r="L113" s="21"/>
      <c r="M113" s="125" t="s">
        <v>5</v>
      </c>
      <c r="N113" s="126" t="s">
        <v>42</v>
      </c>
      <c r="O113" s="22"/>
      <c r="P113" s="127">
        <f>O113*H113</f>
        <v>0</v>
      </c>
      <c r="Q113" s="127">
        <v>0</v>
      </c>
      <c r="R113" s="127">
        <f>Q113*H113</f>
        <v>0</v>
      </c>
      <c r="S113" s="127">
        <v>0</v>
      </c>
      <c r="T113" s="128">
        <f>S113*H113</f>
        <v>0</v>
      </c>
      <c r="AR113" s="10" t="s">
        <v>128</v>
      </c>
      <c r="AT113" s="10" t="s">
        <v>123</v>
      </c>
      <c r="AU113" s="10" t="s">
        <v>81</v>
      </c>
      <c r="AY113" s="10" t="s">
        <v>121</v>
      </c>
      <c r="BE113" s="129">
        <f>IF(N113="základní",J113,0)</f>
        <v>0</v>
      </c>
      <c r="BF113" s="129">
        <f>IF(N113="snížená",J113,0)</f>
        <v>0</v>
      </c>
      <c r="BG113" s="129">
        <f>IF(N113="zákl. přenesená",J113,0)</f>
        <v>0</v>
      </c>
      <c r="BH113" s="129">
        <f>IF(N113="sníž. přenesená",J113,0)</f>
        <v>0</v>
      </c>
      <c r="BI113" s="129">
        <f>IF(N113="nulová",J113,0)</f>
        <v>0</v>
      </c>
      <c r="BJ113" s="10" t="s">
        <v>79</v>
      </c>
      <c r="BK113" s="129">
        <f>ROUND(I113*H113,2)</f>
        <v>0</v>
      </c>
      <c r="BL113" s="10" t="s">
        <v>128</v>
      </c>
      <c r="BM113" s="10" t="s">
        <v>176</v>
      </c>
    </row>
    <row r="114" spans="2:65" s="7" customFormat="1">
      <c r="B114" s="134"/>
      <c r="D114" s="130" t="s">
        <v>132</v>
      </c>
      <c r="E114" s="135" t="s">
        <v>5</v>
      </c>
      <c r="F114" s="136" t="s">
        <v>177</v>
      </c>
      <c r="H114" s="137">
        <v>330</v>
      </c>
      <c r="I114" s="138"/>
      <c r="L114" s="134"/>
      <c r="M114" s="139"/>
      <c r="N114" s="140"/>
      <c r="O114" s="140"/>
      <c r="P114" s="140"/>
      <c r="Q114" s="140"/>
      <c r="R114" s="140"/>
      <c r="S114" s="140"/>
      <c r="T114" s="141"/>
      <c r="AT114" s="135" t="s">
        <v>132</v>
      </c>
      <c r="AU114" s="135" t="s">
        <v>81</v>
      </c>
      <c r="AV114" s="7" t="s">
        <v>81</v>
      </c>
      <c r="AW114" s="7" t="s">
        <v>35</v>
      </c>
      <c r="AX114" s="7" t="s">
        <v>71</v>
      </c>
      <c r="AY114" s="135" t="s">
        <v>121</v>
      </c>
    </row>
    <row r="115" spans="2:65" s="7" customFormat="1">
      <c r="B115" s="134"/>
      <c r="D115" s="130" t="s">
        <v>132</v>
      </c>
      <c r="E115" s="135" t="s">
        <v>5</v>
      </c>
      <c r="F115" s="136" t="s">
        <v>178</v>
      </c>
      <c r="H115" s="137">
        <v>113.52</v>
      </c>
      <c r="I115" s="138"/>
      <c r="L115" s="134"/>
      <c r="M115" s="139"/>
      <c r="N115" s="140"/>
      <c r="O115" s="140"/>
      <c r="P115" s="140"/>
      <c r="Q115" s="140"/>
      <c r="R115" s="140"/>
      <c r="S115" s="140"/>
      <c r="T115" s="141"/>
      <c r="AT115" s="135" t="s">
        <v>132</v>
      </c>
      <c r="AU115" s="135" t="s">
        <v>81</v>
      </c>
      <c r="AV115" s="7" t="s">
        <v>81</v>
      </c>
      <c r="AW115" s="7" t="s">
        <v>35</v>
      </c>
      <c r="AX115" s="7" t="s">
        <v>71</v>
      </c>
      <c r="AY115" s="135" t="s">
        <v>121</v>
      </c>
    </row>
    <row r="116" spans="2:65" s="7" customFormat="1">
      <c r="B116" s="134"/>
      <c r="D116" s="130" t="s">
        <v>132</v>
      </c>
      <c r="E116" s="135" t="s">
        <v>5</v>
      </c>
      <c r="F116" s="136" t="s">
        <v>179</v>
      </c>
      <c r="H116" s="137">
        <v>16.5</v>
      </c>
      <c r="I116" s="138"/>
      <c r="L116" s="134"/>
      <c r="M116" s="139"/>
      <c r="N116" s="140"/>
      <c r="O116" s="140"/>
      <c r="P116" s="140"/>
      <c r="Q116" s="140"/>
      <c r="R116" s="140"/>
      <c r="S116" s="140"/>
      <c r="T116" s="141"/>
      <c r="AT116" s="135" t="s">
        <v>132</v>
      </c>
      <c r="AU116" s="135" t="s">
        <v>81</v>
      </c>
      <c r="AV116" s="7" t="s">
        <v>81</v>
      </c>
      <c r="AW116" s="7" t="s">
        <v>35</v>
      </c>
      <c r="AX116" s="7" t="s">
        <v>71</v>
      </c>
      <c r="AY116" s="135" t="s">
        <v>121</v>
      </c>
    </row>
    <row r="117" spans="2:65" s="7" customFormat="1">
      <c r="B117" s="134"/>
      <c r="D117" s="130" t="s">
        <v>132</v>
      </c>
      <c r="E117" s="135" t="s">
        <v>5</v>
      </c>
      <c r="F117" s="136" t="s">
        <v>180</v>
      </c>
      <c r="H117" s="137">
        <v>222</v>
      </c>
      <c r="I117" s="138"/>
      <c r="L117" s="134"/>
      <c r="M117" s="139"/>
      <c r="N117" s="140"/>
      <c r="O117" s="140"/>
      <c r="P117" s="140"/>
      <c r="Q117" s="140"/>
      <c r="R117" s="140"/>
      <c r="S117" s="140"/>
      <c r="T117" s="141"/>
      <c r="AT117" s="135" t="s">
        <v>132</v>
      </c>
      <c r="AU117" s="135" t="s">
        <v>81</v>
      </c>
      <c r="AV117" s="7" t="s">
        <v>81</v>
      </c>
      <c r="AW117" s="7" t="s">
        <v>35</v>
      </c>
      <c r="AX117" s="7" t="s">
        <v>71</v>
      </c>
      <c r="AY117" s="135" t="s">
        <v>121</v>
      </c>
    </row>
    <row r="118" spans="2:65" s="7" customFormat="1">
      <c r="B118" s="134"/>
      <c r="D118" s="142" t="s">
        <v>132</v>
      </c>
      <c r="E118" s="143" t="s">
        <v>5</v>
      </c>
      <c r="F118" s="144" t="s">
        <v>181</v>
      </c>
      <c r="H118" s="145">
        <v>1320</v>
      </c>
      <c r="I118" s="138"/>
      <c r="L118" s="134"/>
      <c r="M118" s="139"/>
      <c r="N118" s="140"/>
      <c r="O118" s="140"/>
      <c r="P118" s="140"/>
      <c r="Q118" s="140"/>
      <c r="R118" s="140"/>
      <c r="S118" s="140"/>
      <c r="T118" s="141"/>
      <c r="AT118" s="135" t="s">
        <v>132</v>
      </c>
      <c r="AU118" s="135" t="s">
        <v>81</v>
      </c>
      <c r="AV118" s="7" t="s">
        <v>81</v>
      </c>
      <c r="AW118" s="7" t="s">
        <v>35</v>
      </c>
      <c r="AX118" s="7" t="s">
        <v>71</v>
      </c>
      <c r="AY118" s="135" t="s">
        <v>121</v>
      </c>
    </row>
    <row r="119" spans="2:65" s="1" customFormat="1" ht="22.5" customHeight="1">
      <c r="B119" s="117"/>
      <c r="C119" s="118" t="s">
        <v>182</v>
      </c>
      <c r="D119" s="118" t="s">
        <v>123</v>
      </c>
      <c r="E119" s="119" t="s">
        <v>183</v>
      </c>
      <c r="F119" s="120" t="s">
        <v>184</v>
      </c>
      <c r="G119" s="121" t="s">
        <v>126</v>
      </c>
      <c r="H119" s="122">
        <v>222</v>
      </c>
      <c r="I119" s="123"/>
      <c r="J119" s="124">
        <f>ROUND(I119*H119,2)</f>
        <v>0</v>
      </c>
      <c r="K119" s="120" t="s">
        <v>127</v>
      </c>
      <c r="L119" s="21"/>
      <c r="M119" s="125" t="s">
        <v>5</v>
      </c>
      <c r="N119" s="126" t="s">
        <v>42</v>
      </c>
      <c r="O119" s="22"/>
      <c r="P119" s="127">
        <f>O119*H119</f>
        <v>0</v>
      </c>
      <c r="Q119" s="127">
        <v>0</v>
      </c>
      <c r="R119" s="127">
        <f>Q119*H119</f>
        <v>0</v>
      </c>
      <c r="S119" s="127">
        <v>0</v>
      </c>
      <c r="T119" s="128">
        <f>S119*H119</f>
        <v>0</v>
      </c>
      <c r="AR119" s="10" t="s">
        <v>128</v>
      </c>
      <c r="AT119" s="10" t="s">
        <v>123</v>
      </c>
      <c r="AU119" s="10" t="s">
        <v>81</v>
      </c>
      <c r="AY119" s="10" t="s">
        <v>121</v>
      </c>
      <c r="BE119" s="129">
        <f>IF(N119="základní",J119,0)</f>
        <v>0</v>
      </c>
      <c r="BF119" s="129">
        <f>IF(N119="snížená",J119,0)</f>
        <v>0</v>
      </c>
      <c r="BG119" s="129">
        <f>IF(N119="zákl. přenesená",J119,0)</f>
        <v>0</v>
      </c>
      <c r="BH119" s="129">
        <f>IF(N119="sníž. přenesená",J119,0)</f>
        <v>0</v>
      </c>
      <c r="BI119" s="129">
        <f>IF(N119="nulová",J119,0)</f>
        <v>0</v>
      </c>
      <c r="BJ119" s="10" t="s">
        <v>79</v>
      </c>
      <c r="BK119" s="129">
        <f>ROUND(I119*H119,2)</f>
        <v>0</v>
      </c>
      <c r="BL119" s="10" t="s">
        <v>128</v>
      </c>
      <c r="BM119" s="10" t="s">
        <v>185</v>
      </c>
    </row>
    <row r="120" spans="2:65" s="7" customFormat="1">
      <c r="B120" s="134"/>
      <c r="D120" s="142" t="s">
        <v>132</v>
      </c>
      <c r="E120" s="143" t="s">
        <v>5</v>
      </c>
      <c r="F120" s="144" t="s">
        <v>180</v>
      </c>
      <c r="H120" s="145">
        <v>222</v>
      </c>
      <c r="I120" s="138"/>
      <c r="L120" s="134"/>
      <c r="M120" s="139"/>
      <c r="N120" s="140"/>
      <c r="O120" s="140"/>
      <c r="P120" s="140"/>
      <c r="Q120" s="140"/>
      <c r="R120" s="140"/>
      <c r="S120" s="140"/>
      <c r="T120" s="141"/>
      <c r="AT120" s="135" t="s">
        <v>132</v>
      </c>
      <c r="AU120" s="135" t="s">
        <v>81</v>
      </c>
      <c r="AV120" s="7" t="s">
        <v>81</v>
      </c>
      <c r="AW120" s="7" t="s">
        <v>35</v>
      </c>
      <c r="AX120" s="7" t="s">
        <v>79</v>
      </c>
      <c r="AY120" s="135" t="s">
        <v>121</v>
      </c>
    </row>
    <row r="121" spans="2:65" s="1" customFormat="1" ht="95.25" customHeight="1">
      <c r="B121" s="117"/>
      <c r="C121" s="118" t="s">
        <v>186</v>
      </c>
      <c r="D121" s="118" t="s">
        <v>123</v>
      </c>
      <c r="E121" s="119" t="s">
        <v>187</v>
      </c>
      <c r="F121" s="120" t="s">
        <v>188</v>
      </c>
      <c r="G121" s="121" t="s">
        <v>126</v>
      </c>
      <c r="H121" s="122">
        <v>120</v>
      </c>
      <c r="I121" s="123"/>
      <c r="J121" s="124">
        <f>ROUND(I121*H121,2)</f>
        <v>0</v>
      </c>
      <c r="K121" s="120" t="s">
        <v>5</v>
      </c>
      <c r="L121" s="21"/>
      <c r="M121" s="125" t="s">
        <v>5</v>
      </c>
      <c r="N121" s="126" t="s">
        <v>42</v>
      </c>
      <c r="O121" s="22"/>
      <c r="P121" s="127">
        <f>O121*H121</f>
        <v>0</v>
      </c>
      <c r="Q121" s="127">
        <v>0</v>
      </c>
      <c r="R121" s="127">
        <f>Q121*H121</f>
        <v>0</v>
      </c>
      <c r="S121" s="127">
        <v>0</v>
      </c>
      <c r="T121" s="128">
        <f>S121*H121</f>
        <v>0</v>
      </c>
      <c r="AR121" s="10" t="s">
        <v>128</v>
      </c>
      <c r="AT121" s="10" t="s">
        <v>123</v>
      </c>
      <c r="AU121" s="10" t="s">
        <v>81</v>
      </c>
      <c r="AY121" s="10" t="s">
        <v>121</v>
      </c>
      <c r="BE121" s="129">
        <f>IF(N121="základní",J121,0)</f>
        <v>0</v>
      </c>
      <c r="BF121" s="129">
        <f>IF(N121="snížená",J121,0)</f>
        <v>0</v>
      </c>
      <c r="BG121" s="129">
        <f>IF(N121="zákl. přenesená",J121,0)</f>
        <v>0</v>
      </c>
      <c r="BH121" s="129">
        <f>IF(N121="sníž. přenesená",J121,0)</f>
        <v>0</v>
      </c>
      <c r="BI121" s="129">
        <f>IF(N121="nulová",J121,0)</f>
        <v>0</v>
      </c>
      <c r="BJ121" s="10" t="s">
        <v>79</v>
      </c>
      <c r="BK121" s="129">
        <f>ROUND(I121*H121,2)</f>
        <v>0</v>
      </c>
      <c r="BL121" s="10" t="s">
        <v>128</v>
      </c>
      <c r="BM121" s="10" t="s">
        <v>189</v>
      </c>
    </row>
    <row r="122" spans="2:65" s="7" customFormat="1">
      <c r="B122" s="134"/>
      <c r="D122" s="130" t="s">
        <v>132</v>
      </c>
      <c r="E122" s="135" t="s">
        <v>5</v>
      </c>
      <c r="F122" s="136" t="s">
        <v>190</v>
      </c>
      <c r="H122" s="137">
        <v>90</v>
      </c>
      <c r="I122" s="138"/>
      <c r="L122" s="134"/>
      <c r="M122" s="139"/>
      <c r="N122" s="140"/>
      <c r="O122" s="140"/>
      <c r="P122" s="140"/>
      <c r="Q122" s="140"/>
      <c r="R122" s="140"/>
      <c r="S122" s="140"/>
      <c r="T122" s="141"/>
      <c r="AT122" s="135" t="s">
        <v>132</v>
      </c>
      <c r="AU122" s="135" t="s">
        <v>81</v>
      </c>
      <c r="AV122" s="7" t="s">
        <v>81</v>
      </c>
      <c r="AW122" s="7" t="s">
        <v>35</v>
      </c>
      <c r="AX122" s="7" t="s">
        <v>71</v>
      </c>
      <c r="AY122" s="135" t="s">
        <v>121</v>
      </c>
    </row>
    <row r="123" spans="2:65" s="7" customFormat="1">
      <c r="B123" s="134"/>
      <c r="D123" s="142" t="s">
        <v>132</v>
      </c>
      <c r="E123" s="143" t="s">
        <v>5</v>
      </c>
      <c r="F123" s="144" t="s">
        <v>191</v>
      </c>
      <c r="H123" s="145">
        <v>30</v>
      </c>
      <c r="I123" s="138"/>
      <c r="L123" s="134"/>
      <c r="M123" s="139"/>
      <c r="N123" s="140"/>
      <c r="O123" s="140"/>
      <c r="P123" s="140"/>
      <c r="Q123" s="140"/>
      <c r="R123" s="140"/>
      <c r="S123" s="140"/>
      <c r="T123" s="141"/>
      <c r="AT123" s="135" t="s">
        <v>132</v>
      </c>
      <c r="AU123" s="135" t="s">
        <v>81</v>
      </c>
      <c r="AV123" s="7" t="s">
        <v>81</v>
      </c>
      <c r="AW123" s="7" t="s">
        <v>35</v>
      </c>
      <c r="AX123" s="7" t="s">
        <v>71</v>
      </c>
      <c r="AY123" s="135" t="s">
        <v>121</v>
      </c>
    </row>
    <row r="124" spans="2:65" s="1" customFormat="1" ht="44.25" customHeight="1">
      <c r="B124" s="117"/>
      <c r="C124" s="118" t="s">
        <v>192</v>
      </c>
      <c r="D124" s="118" t="s">
        <v>123</v>
      </c>
      <c r="E124" s="119" t="s">
        <v>193</v>
      </c>
      <c r="F124" s="120" t="s">
        <v>194</v>
      </c>
      <c r="G124" s="121" t="s">
        <v>195</v>
      </c>
      <c r="H124" s="122">
        <v>1050</v>
      </c>
      <c r="I124" s="123"/>
      <c r="J124" s="124">
        <f>ROUND(I124*H124,2)</f>
        <v>0</v>
      </c>
      <c r="K124" s="120" t="s">
        <v>127</v>
      </c>
      <c r="L124" s="21"/>
      <c r="M124" s="125" t="s">
        <v>5</v>
      </c>
      <c r="N124" s="126" t="s">
        <v>42</v>
      </c>
      <c r="O124" s="22"/>
      <c r="P124" s="127">
        <f>O124*H124</f>
        <v>0</v>
      </c>
      <c r="Q124" s="127">
        <v>0</v>
      </c>
      <c r="R124" s="127">
        <f>Q124*H124</f>
        <v>0</v>
      </c>
      <c r="S124" s="127">
        <v>0</v>
      </c>
      <c r="T124" s="128">
        <f>S124*H124</f>
        <v>0</v>
      </c>
      <c r="AR124" s="10" t="s">
        <v>128</v>
      </c>
      <c r="AT124" s="10" t="s">
        <v>123</v>
      </c>
      <c r="AU124" s="10" t="s">
        <v>81</v>
      </c>
      <c r="AY124" s="10" t="s">
        <v>121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0" t="s">
        <v>79</v>
      </c>
      <c r="BK124" s="129">
        <f>ROUND(I124*H124,2)</f>
        <v>0</v>
      </c>
      <c r="BL124" s="10" t="s">
        <v>128</v>
      </c>
      <c r="BM124" s="10" t="s">
        <v>196</v>
      </c>
    </row>
    <row r="125" spans="2:65" s="6" customFormat="1" ht="29.85" customHeight="1">
      <c r="B125" s="103"/>
      <c r="D125" s="114" t="s">
        <v>70</v>
      </c>
      <c r="E125" s="115" t="s">
        <v>81</v>
      </c>
      <c r="F125" s="115" t="s">
        <v>197</v>
      </c>
      <c r="I125" s="106"/>
      <c r="J125" s="116">
        <f>BK125</f>
        <v>0</v>
      </c>
      <c r="L125" s="103"/>
      <c r="M125" s="108"/>
      <c r="N125" s="109"/>
      <c r="O125" s="109"/>
      <c r="P125" s="110">
        <f>SUM(P126:P129)</f>
        <v>0</v>
      </c>
      <c r="Q125" s="109"/>
      <c r="R125" s="110">
        <f>SUM(R126:R129)</f>
        <v>0</v>
      </c>
      <c r="S125" s="109"/>
      <c r="T125" s="111">
        <f>SUM(T126:T129)</f>
        <v>0</v>
      </c>
      <c r="AR125" s="104" t="s">
        <v>79</v>
      </c>
      <c r="AT125" s="112" t="s">
        <v>70</v>
      </c>
      <c r="AU125" s="112" t="s">
        <v>79</v>
      </c>
      <c r="AY125" s="104" t="s">
        <v>121</v>
      </c>
      <c r="BK125" s="113">
        <f>SUM(BK126:BK129)</f>
        <v>0</v>
      </c>
    </row>
    <row r="126" spans="2:65" s="1" customFormat="1" ht="57" customHeight="1">
      <c r="B126" s="117"/>
      <c r="C126" s="118" t="s">
        <v>198</v>
      </c>
      <c r="D126" s="118" t="s">
        <v>123</v>
      </c>
      <c r="E126" s="119" t="s">
        <v>199</v>
      </c>
      <c r="F126" s="120" t="s">
        <v>200</v>
      </c>
      <c r="G126" s="121" t="s">
        <v>195</v>
      </c>
      <c r="H126" s="122">
        <v>2640</v>
      </c>
      <c r="I126" s="123"/>
      <c r="J126" s="124">
        <f>ROUND(I126*H126,2)</f>
        <v>0</v>
      </c>
      <c r="K126" s="120" t="s">
        <v>127</v>
      </c>
      <c r="L126" s="21"/>
      <c r="M126" s="125" t="s">
        <v>5</v>
      </c>
      <c r="N126" s="126" t="s">
        <v>42</v>
      </c>
      <c r="O126" s="22"/>
      <c r="P126" s="127">
        <f>O126*H126</f>
        <v>0</v>
      </c>
      <c r="Q126" s="127">
        <v>0</v>
      </c>
      <c r="R126" s="127">
        <f>Q126*H126</f>
        <v>0</v>
      </c>
      <c r="S126" s="127">
        <v>0</v>
      </c>
      <c r="T126" s="128">
        <f>S126*H126</f>
        <v>0</v>
      </c>
      <c r="AR126" s="10" t="s">
        <v>128</v>
      </c>
      <c r="AT126" s="10" t="s">
        <v>123</v>
      </c>
      <c r="AU126" s="10" t="s">
        <v>81</v>
      </c>
      <c r="AY126" s="10" t="s">
        <v>121</v>
      </c>
      <c r="BE126" s="129">
        <f>IF(N126="základní",J126,0)</f>
        <v>0</v>
      </c>
      <c r="BF126" s="129">
        <f>IF(N126="snížená",J126,0)</f>
        <v>0</v>
      </c>
      <c r="BG126" s="129">
        <f>IF(N126="zákl. přenesená",J126,0)</f>
        <v>0</v>
      </c>
      <c r="BH126" s="129">
        <f>IF(N126="sníž. přenesená",J126,0)</f>
        <v>0</v>
      </c>
      <c r="BI126" s="129">
        <f>IF(N126="nulová",J126,0)</f>
        <v>0</v>
      </c>
      <c r="BJ126" s="10" t="s">
        <v>79</v>
      </c>
      <c r="BK126" s="129">
        <f>ROUND(I126*H126,2)</f>
        <v>0</v>
      </c>
      <c r="BL126" s="10" t="s">
        <v>128</v>
      </c>
      <c r="BM126" s="10" t="s">
        <v>201</v>
      </c>
    </row>
    <row r="127" spans="2:65" s="7" customFormat="1">
      <c r="B127" s="134"/>
      <c r="D127" s="142" t="s">
        <v>132</v>
      </c>
      <c r="E127" s="143" t="s">
        <v>5</v>
      </c>
      <c r="F127" s="144" t="s">
        <v>202</v>
      </c>
      <c r="H127" s="145">
        <v>2640</v>
      </c>
      <c r="I127" s="138"/>
      <c r="L127" s="134"/>
      <c r="M127" s="139"/>
      <c r="N127" s="140"/>
      <c r="O127" s="140"/>
      <c r="P127" s="140"/>
      <c r="Q127" s="140"/>
      <c r="R127" s="140"/>
      <c r="S127" s="140"/>
      <c r="T127" s="141"/>
      <c r="AT127" s="135" t="s">
        <v>132</v>
      </c>
      <c r="AU127" s="135" t="s">
        <v>81</v>
      </c>
      <c r="AV127" s="7" t="s">
        <v>81</v>
      </c>
      <c r="AW127" s="7" t="s">
        <v>35</v>
      </c>
      <c r="AX127" s="7" t="s">
        <v>79</v>
      </c>
      <c r="AY127" s="135" t="s">
        <v>121</v>
      </c>
    </row>
    <row r="128" spans="2:65" s="1" customFormat="1" ht="44.25" customHeight="1">
      <c r="B128" s="117"/>
      <c r="C128" s="118" t="s">
        <v>203</v>
      </c>
      <c r="D128" s="118" t="s">
        <v>123</v>
      </c>
      <c r="E128" s="119" t="s">
        <v>204</v>
      </c>
      <c r="F128" s="120" t="s">
        <v>205</v>
      </c>
      <c r="G128" s="121" t="s">
        <v>126</v>
      </c>
      <c r="H128" s="122">
        <v>1320</v>
      </c>
      <c r="I128" s="123"/>
      <c r="J128" s="124">
        <f>ROUND(I128*H128,2)</f>
        <v>0</v>
      </c>
      <c r="K128" s="120" t="s">
        <v>127</v>
      </c>
      <c r="L128" s="21"/>
      <c r="M128" s="125" t="s">
        <v>5</v>
      </c>
      <c r="N128" s="126" t="s">
        <v>42</v>
      </c>
      <c r="O128" s="22"/>
      <c r="P128" s="127">
        <f>O128*H128</f>
        <v>0</v>
      </c>
      <c r="Q128" s="127">
        <v>0</v>
      </c>
      <c r="R128" s="127">
        <f>Q128*H128</f>
        <v>0</v>
      </c>
      <c r="S128" s="127">
        <v>0</v>
      </c>
      <c r="T128" s="128">
        <f>S128*H128</f>
        <v>0</v>
      </c>
      <c r="AR128" s="10" t="s">
        <v>128</v>
      </c>
      <c r="AT128" s="10" t="s">
        <v>123</v>
      </c>
      <c r="AU128" s="10" t="s">
        <v>81</v>
      </c>
      <c r="AY128" s="10" t="s">
        <v>121</v>
      </c>
      <c r="BE128" s="129">
        <f>IF(N128="základní",J128,0)</f>
        <v>0</v>
      </c>
      <c r="BF128" s="129">
        <f>IF(N128="snížená",J128,0)</f>
        <v>0</v>
      </c>
      <c r="BG128" s="129">
        <f>IF(N128="zákl. přenesená",J128,0)</f>
        <v>0</v>
      </c>
      <c r="BH128" s="129">
        <f>IF(N128="sníž. přenesená",J128,0)</f>
        <v>0</v>
      </c>
      <c r="BI128" s="129">
        <f>IF(N128="nulová",J128,0)</f>
        <v>0</v>
      </c>
      <c r="BJ128" s="10" t="s">
        <v>79</v>
      </c>
      <c r="BK128" s="129">
        <f>ROUND(I128*H128,2)</f>
        <v>0</v>
      </c>
      <c r="BL128" s="10" t="s">
        <v>128</v>
      </c>
      <c r="BM128" s="10" t="s">
        <v>206</v>
      </c>
    </row>
    <row r="129" spans="2:65" s="7" customFormat="1">
      <c r="B129" s="134"/>
      <c r="D129" s="130" t="s">
        <v>132</v>
      </c>
      <c r="E129" s="135" t="s">
        <v>5</v>
      </c>
      <c r="F129" s="136" t="s">
        <v>181</v>
      </c>
      <c r="H129" s="137">
        <v>1320</v>
      </c>
      <c r="I129" s="138"/>
      <c r="L129" s="134"/>
      <c r="M129" s="139"/>
      <c r="N129" s="140"/>
      <c r="O129" s="140"/>
      <c r="P129" s="140"/>
      <c r="Q129" s="140"/>
      <c r="R129" s="140"/>
      <c r="S129" s="140"/>
      <c r="T129" s="141"/>
      <c r="AT129" s="135" t="s">
        <v>132</v>
      </c>
      <c r="AU129" s="135" t="s">
        <v>81</v>
      </c>
      <c r="AV129" s="7" t="s">
        <v>81</v>
      </c>
      <c r="AW129" s="7" t="s">
        <v>35</v>
      </c>
      <c r="AX129" s="7" t="s">
        <v>79</v>
      </c>
      <c r="AY129" s="135" t="s">
        <v>121</v>
      </c>
    </row>
    <row r="130" spans="2:65" s="6" customFormat="1" ht="29.85" customHeight="1">
      <c r="B130" s="103"/>
      <c r="D130" s="114" t="s">
        <v>70</v>
      </c>
      <c r="E130" s="115" t="s">
        <v>152</v>
      </c>
      <c r="F130" s="115" t="s">
        <v>207</v>
      </c>
      <c r="I130" s="106"/>
      <c r="J130" s="116">
        <f>BK130</f>
        <v>0</v>
      </c>
      <c r="L130" s="103"/>
      <c r="M130" s="108"/>
      <c r="N130" s="109"/>
      <c r="O130" s="109"/>
      <c r="P130" s="110">
        <f>SUM(P131:P166)</f>
        <v>0</v>
      </c>
      <c r="Q130" s="109"/>
      <c r="R130" s="110">
        <f>SUM(R131:R166)</f>
        <v>0</v>
      </c>
      <c r="S130" s="109"/>
      <c r="T130" s="111">
        <f>SUM(T131:T166)</f>
        <v>0</v>
      </c>
      <c r="AR130" s="104" t="s">
        <v>79</v>
      </c>
      <c r="AT130" s="112" t="s">
        <v>70</v>
      </c>
      <c r="AU130" s="112" t="s">
        <v>79</v>
      </c>
      <c r="AY130" s="104" t="s">
        <v>121</v>
      </c>
      <c r="BK130" s="113">
        <f>SUM(BK131:BK166)</f>
        <v>0</v>
      </c>
    </row>
    <row r="131" spans="2:65" s="1" customFormat="1" ht="133.5" customHeight="1">
      <c r="B131" s="117"/>
      <c r="C131" s="118" t="s">
        <v>11</v>
      </c>
      <c r="D131" s="118" t="s">
        <v>123</v>
      </c>
      <c r="E131" s="119" t="s">
        <v>208</v>
      </c>
      <c r="F131" s="120" t="s">
        <v>209</v>
      </c>
      <c r="G131" s="121" t="s">
        <v>195</v>
      </c>
      <c r="H131" s="122">
        <v>35</v>
      </c>
      <c r="I131" s="123"/>
      <c r="J131" s="124">
        <f>ROUND(I131*H131,2)</f>
        <v>0</v>
      </c>
      <c r="K131" s="120" t="s">
        <v>127</v>
      </c>
      <c r="L131" s="21"/>
      <c r="M131" s="125" t="s">
        <v>5</v>
      </c>
      <c r="N131" s="126" t="s">
        <v>42</v>
      </c>
      <c r="O131" s="22"/>
      <c r="P131" s="127">
        <f>O131*H131</f>
        <v>0</v>
      </c>
      <c r="Q131" s="127">
        <v>0</v>
      </c>
      <c r="R131" s="127">
        <f>Q131*H131</f>
        <v>0</v>
      </c>
      <c r="S131" s="127">
        <v>0</v>
      </c>
      <c r="T131" s="128">
        <f>S131*H131</f>
        <v>0</v>
      </c>
      <c r="AR131" s="10" t="s">
        <v>128</v>
      </c>
      <c r="AT131" s="10" t="s">
        <v>123</v>
      </c>
      <c r="AU131" s="10" t="s">
        <v>81</v>
      </c>
      <c r="AY131" s="10" t="s">
        <v>121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0" t="s">
        <v>79</v>
      </c>
      <c r="BK131" s="129">
        <f>ROUND(I131*H131,2)</f>
        <v>0</v>
      </c>
      <c r="BL131" s="10" t="s">
        <v>128</v>
      </c>
      <c r="BM131" s="10" t="s">
        <v>210</v>
      </c>
    </row>
    <row r="132" spans="2:65" s="7" customFormat="1">
      <c r="B132" s="134"/>
      <c r="D132" s="142" t="s">
        <v>132</v>
      </c>
      <c r="E132" s="143" t="s">
        <v>5</v>
      </c>
      <c r="F132" s="144" t="s">
        <v>211</v>
      </c>
      <c r="H132" s="145">
        <v>35</v>
      </c>
      <c r="I132" s="138"/>
      <c r="L132" s="134"/>
      <c r="M132" s="139"/>
      <c r="N132" s="140"/>
      <c r="O132" s="140"/>
      <c r="P132" s="140"/>
      <c r="Q132" s="140"/>
      <c r="R132" s="140"/>
      <c r="S132" s="140"/>
      <c r="T132" s="141"/>
      <c r="AT132" s="135" t="s">
        <v>132</v>
      </c>
      <c r="AU132" s="135" t="s">
        <v>81</v>
      </c>
      <c r="AV132" s="7" t="s">
        <v>81</v>
      </c>
      <c r="AW132" s="7" t="s">
        <v>35</v>
      </c>
      <c r="AX132" s="7" t="s">
        <v>79</v>
      </c>
      <c r="AY132" s="135" t="s">
        <v>121</v>
      </c>
    </row>
    <row r="133" spans="2:65" s="1" customFormat="1" ht="133.5" customHeight="1">
      <c r="B133" s="117"/>
      <c r="C133" s="118" t="s">
        <v>212</v>
      </c>
      <c r="D133" s="118" t="s">
        <v>123</v>
      </c>
      <c r="E133" s="119" t="s">
        <v>213</v>
      </c>
      <c r="F133" s="120" t="s">
        <v>209</v>
      </c>
      <c r="G133" s="121" t="s">
        <v>195</v>
      </c>
      <c r="H133" s="122">
        <v>4280</v>
      </c>
      <c r="I133" s="123"/>
      <c r="J133" s="124">
        <f>ROUND(I133*H133,2)</f>
        <v>0</v>
      </c>
      <c r="K133" s="120" t="s">
        <v>127</v>
      </c>
      <c r="L133" s="21"/>
      <c r="M133" s="125" t="s">
        <v>5</v>
      </c>
      <c r="N133" s="126" t="s">
        <v>42</v>
      </c>
      <c r="O133" s="22"/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0" t="s">
        <v>128</v>
      </c>
      <c r="AT133" s="10" t="s">
        <v>123</v>
      </c>
      <c r="AU133" s="10" t="s">
        <v>81</v>
      </c>
      <c r="AY133" s="10" t="s">
        <v>121</v>
      </c>
      <c r="BE133" s="129">
        <f>IF(N133="základní",J133,0)</f>
        <v>0</v>
      </c>
      <c r="BF133" s="129">
        <f>IF(N133="snížená",J133,0)</f>
        <v>0</v>
      </c>
      <c r="BG133" s="129">
        <f>IF(N133="zákl. přenesená",J133,0)</f>
        <v>0</v>
      </c>
      <c r="BH133" s="129">
        <f>IF(N133="sníž. přenesená",J133,0)</f>
        <v>0</v>
      </c>
      <c r="BI133" s="129">
        <f>IF(N133="nulová",J133,0)</f>
        <v>0</v>
      </c>
      <c r="BJ133" s="10" t="s">
        <v>79</v>
      </c>
      <c r="BK133" s="129">
        <f>ROUND(I133*H133,2)</f>
        <v>0</v>
      </c>
      <c r="BL133" s="10" t="s">
        <v>128</v>
      </c>
      <c r="BM133" s="10" t="s">
        <v>214</v>
      </c>
    </row>
    <row r="134" spans="2:65" s="7" customFormat="1">
      <c r="B134" s="134"/>
      <c r="D134" s="142" t="s">
        <v>132</v>
      </c>
      <c r="E134" s="143" t="s">
        <v>5</v>
      </c>
      <c r="F134" s="144" t="s">
        <v>215</v>
      </c>
      <c r="H134" s="145">
        <v>4280</v>
      </c>
      <c r="I134" s="138"/>
      <c r="L134" s="134"/>
      <c r="M134" s="139"/>
      <c r="N134" s="140"/>
      <c r="O134" s="140"/>
      <c r="P134" s="140"/>
      <c r="Q134" s="140"/>
      <c r="R134" s="140"/>
      <c r="S134" s="140"/>
      <c r="T134" s="141"/>
      <c r="AT134" s="135" t="s">
        <v>132</v>
      </c>
      <c r="AU134" s="135" t="s">
        <v>81</v>
      </c>
      <c r="AV134" s="7" t="s">
        <v>81</v>
      </c>
      <c r="AW134" s="7" t="s">
        <v>35</v>
      </c>
      <c r="AX134" s="7" t="s">
        <v>79</v>
      </c>
      <c r="AY134" s="135" t="s">
        <v>121</v>
      </c>
    </row>
    <row r="135" spans="2:65" s="1" customFormat="1" ht="57" customHeight="1">
      <c r="B135" s="117"/>
      <c r="C135" s="118" t="s">
        <v>216</v>
      </c>
      <c r="D135" s="118" t="s">
        <v>123</v>
      </c>
      <c r="E135" s="119" t="s">
        <v>217</v>
      </c>
      <c r="F135" s="120" t="s">
        <v>218</v>
      </c>
      <c r="G135" s="121" t="s">
        <v>126</v>
      </c>
      <c r="H135" s="122">
        <v>1121.95</v>
      </c>
      <c r="I135" s="123"/>
      <c r="J135" s="124">
        <f>ROUND(I135*H135,2)</f>
        <v>0</v>
      </c>
      <c r="K135" s="120" t="s">
        <v>127</v>
      </c>
      <c r="L135" s="21"/>
      <c r="M135" s="125" t="s">
        <v>5</v>
      </c>
      <c r="N135" s="126" t="s">
        <v>42</v>
      </c>
      <c r="O135" s="22"/>
      <c r="P135" s="127">
        <f>O135*H135</f>
        <v>0</v>
      </c>
      <c r="Q135" s="127">
        <v>0</v>
      </c>
      <c r="R135" s="127">
        <f>Q135*H135</f>
        <v>0</v>
      </c>
      <c r="S135" s="127">
        <v>0</v>
      </c>
      <c r="T135" s="128">
        <f>S135*H135</f>
        <v>0</v>
      </c>
      <c r="AR135" s="10" t="s">
        <v>128</v>
      </c>
      <c r="AT135" s="10" t="s">
        <v>123</v>
      </c>
      <c r="AU135" s="10" t="s">
        <v>81</v>
      </c>
      <c r="AY135" s="10" t="s">
        <v>121</v>
      </c>
      <c r="BE135" s="129">
        <f>IF(N135="základní",J135,0)</f>
        <v>0</v>
      </c>
      <c r="BF135" s="129">
        <f>IF(N135="snížená",J135,0)</f>
        <v>0</v>
      </c>
      <c r="BG135" s="129">
        <f>IF(N135="zákl. přenesená",J135,0)</f>
        <v>0</v>
      </c>
      <c r="BH135" s="129">
        <f>IF(N135="sníž. přenesená",J135,0)</f>
        <v>0</v>
      </c>
      <c r="BI135" s="129">
        <f>IF(N135="nulová",J135,0)</f>
        <v>0</v>
      </c>
      <c r="BJ135" s="10" t="s">
        <v>79</v>
      </c>
      <c r="BK135" s="129">
        <f>ROUND(I135*H135,2)</f>
        <v>0</v>
      </c>
      <c r="BL135" s="10" t="s">
        <v>128</v>
      </c>
      <c r="BM135" s="10" t="s">
        <v>219</v>
      </c>
    </row>
    <row r="136" spans="2:65" s="7" customFormat="1">
      <c r="B136" s="134"/>
      <c r="D136" s="130" t="s">
        <v>132</v>
      </c>
      <c r="E136" s="135" t="s">
        <v>5</v>
      </c>
      <c r="F136" s="136" t="s">
        <v>220</v>
      </c>
      <c r="H136" s="137">
        <v>158.4</v>
      </c>
      <c r="I136" s="138"/>
      <c r="L136" s="134"/>
      <c r="M136" s="139"/>
      <c r="N136" s="140"/>
      <c r="O136" s="140"/>
      <c r="P136" s="140"/>
      <c r="Q136" s="140"/>
      <c r="R136" s="140"/>
      <c r="S136" s="140"/>
      <c r="T136" s="141"/>
      <c r="AT136" s="135" t="s">
        <v>132</v>
      </c>
      <c r="AU136" s="135" t="s">
        <v>81</v>
      </c>
      <c r="AV136" s="7" t="s">
        <v>81</v>
      </c>
      <c r="AW136" s="7" t="s">
        <v>35</v>
      </c>
      <c r="AX136" s="7" t="s">
        <v>71</v>
      </c>
      <c r="AY136" s="135" t="s">
        <v>121</v>
      </c>
    </row>
    <row r="137" spans="2:65" s="7" customFormat="1">
      <c r="B137" s="134"/>
      <c r="D137" s="130" t="s">
        <v>132</v>
      </c>
      <c r="E137" s="135" t="s">
        <v>5</v>
      </c>
      <c r="F137" s="136" t="s">
        <v>221</v>
      </c>
      <c r="H137" s="137">
        <v>880</v>
      </c>
      <c r="I137" s="138"/>
      <c r="L137" s="134"/>
      <c r="M137" s="139"/>
      <c r="N137" s="140"/>
      <c r="O137" s="140"/>
      <c r="P137" s="140"/>
      <c r="Q137" s="140"/>
      <c r="R137" s="140"/>
      <c r="S137" s="140"/>
      <c r="T137" s="141"/>
      <c r="AT137" s="135" t="s">
        <v>132</v>
      </c>
      <c r="AU137" s="135" t="s">
        <v>81</v>
      </c>
      <c r="AV137" s="7" t="s">
        <v>81</v>
      </c>
      <c r="AW137" s="7" t="s">
        <v>35</v>
      </c>
      <c r="AX137" s="7" t="s">
        <v>71</v>
      </c>
      <c r="AY137" s="135" t="s">
        <v>121</v>
      </c>
    </row>
    <row r="138" spans="2:65" s="7" customFormat="1">
      <c r="B138" s="134"/>
      <c r="D138" s="130" t="s">
        <v>132</v>
      </c>
      <c r="E138" s="135" t="s">
        <v>5</v>
      </c>
      <c r="F138" s="136" t="s">
        <v>222</v>
      </c>
      <c r="H138" s="137">
        <v>38.549999999999997</v>
      </c>
      <c r="I138" s="138"/>
      <c r="L138" s="134"/>
      <c r="M138" s="139"/>
      <c r="N138" s="140"/>
      <c r="O138" s="140"/>
      <c r="P138" s="140"/>
      <c r="Q138" s="140"/>
      <c r="R138" s="140"/>
      <c r="S138" s="140"/>
      <c r="T138" s="141"/>
      <c r="AT138" s="135" t="s">
        <v>132</v>
      </c>
      <c r="AU138" s="135" t="s">
        <v>81</v>
      </c>
      <c r="AV138" s="7" t="s">
        <v>81</v>
      </c>
      <c r="AW138" s="7" t="s">
        <v>35</v>
      </c>
      <c r="AX138" s="7" t="s">
        <v>71</v>
      </c>
      <c r="AY138" s="135" t="s">
        <v>121</v>
      </c>
    </row>
    <row r="139" spans="2:65" s="7" customFormat="1">
      <c r="B139" s="134"/>
      <c r="D139" s="142" t="s">
        <v>132</v>
      </c>
      <c r="E139" s="143" t="s">
        <v>5</v>
      </c>
      <c r="F139" s="144" t="s">
        <v>223</v>
      </c>
      <c r="H139" s="145">
        <v>45</v>
      </c>
      <c r="I139" s="138"/>
      <c r="L139" s="134"/>
      <c r="M139" s="139"/>
      <c r="N139" s="140"/>
      <c r="O139" s="140"/>
      <c r="P139" s="140"/>
      <c r="Q139" s="140"/>
      <c r="R139" s="140"/>
      <c r="S139" s="140"/>
      <c r="T139" s="141"/>
      <c r="AT139" s="135" t="s">
        <v>132</v>
      </c>
      <c r="AU139" s="135" t="s">
        <v>81</v>
      </c>
      <c r="AV139" s="7" t="s">
        <v>81</v>
      </c>
      <c r="AW139" s="7" t="s">
        <v>35</v>
      </c>
      <c r="AX139" s="7" t="s">
        <v>71</v>
      </c>
      <c r="AY139" s="135" t="s">
        <v>121</v>
      </c>
    </row>
    <row r="140" spans="2:65" s="1" customFormat="1" ht="108" customHeight="1">
      <c r="B140" s="117"/>
      <c r="C140" s="118" t="s">
        <v>224</v>
      </c>
      <c r="D140" s="118" t="s">
        <v>123</v>
      </c>
      <c r="E140" s="119" t="s">
        <v>225</v>
      </c>
      <c r="F140" s="120" t="s">
        <v>226</v>
      </c>
      <c r="G140" s="121" t="s">
        <v>195</v>
      </c>
      <c r="H140" s="122">
        <v>210</v>
      </c>
      <c r="I140" s="123"/>
      <c r="J140" s="124">
        <f>ROUND(I140*H140,2)</f>
        <v>0</v>
      </c>
      <c r="K140" s="120" t="s">
        <v>127</v>
      </c>
      <c r="L140" s="21"/>
      <c r="M140" s="125" t="s">
        <v>5</v>
      </c>
      <c r="N140" s="126" t="s">
        <v>42</v>
      </c>
      <c r="O140" s="22"/>
      <c r="P140" s="127">
        <f>O140*H140</f>
        <v>0</v>
      </c>
      <c r="Q140" s="127">
        <v>0</v>
      </c>
      <c r="R140" s="127">
        <f>Q140*H140</f>
        <v>0</v>
      </c>
      <c r="S140" s="127">
        <v>0</v>
      </c>
      <c r="T140" s="128">
        <f>S140*H140</f>
        <v>0</v>
      </c>
      <c r="AR140" s="10" t="s">
        <v>128</v>
      </c>
      <c r="AT140" s="10" t="s">
        <v>123</v>
      </c>
      <c r="AU140" s="10" t="s">
        <v>81</v>
      </c>
      <c r="AY140" s="10" t="s">
        <v>121</v>
      </c>
      <c r="BE140" s="129">
        <f>IF(N140="základní",J140,0)</f>
        <v>0</v>
      </c>
      <c r="BF140" s="129">
        <f>IF(N140="snížená",J140,0)</f>
        <v>0</v>
      </c>
      <c r="BG140" s="129">
        <f>IF(N140="zákl. přenesená",J140,0)</f>
        <v>0</v>
      </c>
      <c r="BH140" s="129">
        <f>IF(N140="sníž. přenesená",J140,0)</f>
        <v>0</v>
      </c>
      <c r="BI140" s="129">
        <f>IF(N140="nulová",J140,0)</f>
        <v>0</v>
      </c>
      <c r="BJ140" s="10" t="s">
        <v>79</v>
      </c>
      <c r="BK140" s="129">
        <f>ROUND(I140*H140,2)</f>
        <v>0</v>
      </c>
      <c r="BL140" s="10" t="s">
        <v>128</v>
      </c>
      <c r="BM140" s="10" t="s">
        <v>227</v>
      </c>
    </row>
    <row r="141" spans="2:65" s="7" customFormat="1">
      <c r="B141" s="134"/>
      <c r="D141" s="142" t="s">
        <v>132</v>
      </c>
      <c r="E141" s="143" t="s">
        <v>5</v>
      </c>
      <c r="F141" s="144" t="s">
        <v>228</v>
      </c>
      <c r="H141" s="145">
        <v>210</v>
      </c>
      <c r="I141" s="138"/>
      <c r="L141" s="134"/>
      <c r="M141" s="139"/>
      <c r="N141" s="140"/>
      <c r="O141" s="140"/>
      <c r="P141" s="140"/>
      <c r="Q141" s="140"/>
      <c r="R141" s="140"/>
      <c r="S141" s="140"/>
      <c r="T141" s="141"/>
      <c r="AT141" s="135" t="s">
        <v>132</v>
      </c>
      <c r="AU141" s="135" t="s">
        <v>81</v>
      </c>
      <c r="AV141" s="7" t="s">
        <v>81</v>
      </c>
      <c r="AW141" s="7" t="s">
        <v>35</v>
      </c>
      <c r="AX141" s="7" t="s">
        <v>79</v>
      </c>
      <c r="AY141" s="135" t="s">
        <v>121</v>
      </c>
    </row>
    <row r="142" spans="2:65" s="1" customFormat="1" ht="69.75" customHeight="1">
      <c r="B142" s="117"/>
      <c r="C142" s="118" t="s">
        <v>229</v>
      </c>
      <c r="D142" s="118" t="s">
        <v>123</v>
      </c>
      <c r="E142" s="119" t="s">
        <v>230</v>
      </c>
      <c r="F142" s="120" t="s">
        <v>231</v>
      </c>
      <c r="G142" s="121" t="s">
        <v>195</v>
      </c>
      <c r="H142" s="122">
        <v>4080</v>
      </c>
      <c r="I142" s="123"/>
      <c r="J142" s="124">
        <f>ROUND(I142*H142,2)</f>
        <v>0</v>
      </c>
      <c r="K142" s="120" t="s">
        <v>127</v>
      </c>
      <c r="L142" s="21"/>
      <c r="M142" s="125" t="s">
        <v>5</v>
      </c>
      <c r="N142" s="126" t="s">
        <v>42</v>
      </c>
      <c r="O142" s="22"/>
      <c r="P142" s="127">
        <f>O142*H142</f>
        <v>0</v>
      </c>
      <c r="Q142" s="127">
        <v>0</v>
      </c>
      <c r="R142" s="127">
        <f>Q142*H142</f>
        <v>0</v>
      </c>
      <c r="S142" s="127">
        <v>0</v>
      </c>
      <c r="T142" s="128">
        <f>S142*H142</f>
        <v>0</v>
      </c>
      <c r="AR142" s="10" t="s">
        <v>128</v>
      </c>
      <c r="AT142" s="10" t="s">
        <v>123</v>
      </c>
      <c r="AU142" s="10" t="s">
        <v>81</v>
      </c>
      <c r="AY142" s="10" t="s">
        <v>121</v>
      </c>
      <c r="BE142" s="129">
        <f>IF(N142="základní",J142,0)</f>
        <v>0</v>
      </c>
      <c r="BF142" s="129">
        <f>IF(N142="snížená",J142,0)</f>
        <v>0</v>
      </c>
      <c r="BG142" s="129">
        <f>IF(N142="zákl. přenesená",J142,0)</f>
        <v>0</v>
      </c>
      <c r="BH142" s="129">
        <f>IF(N142="sníž. přenesená",J142,0)</f>
        <v>0</v>
      </c>
      <c r="BI142" s="129">
        <f>IF(N142="nulová",J142,0)</f>
        <v>0</v>
      </c>
      <c r="BJ142" s="10" t="s">
        <v>79</v>
      </c>
      <c r="BK142" s="129">
        <f>ROUND(I142*H142,2)</f>
        <v>0</v>
      </c>
      <c r="BL142" s="10" t="s">
        <v>128</v>
      </c>
      <c r="BM142" s="10" t="s">
        <v>232</v>
      </c>
    </row>
    <row r="143" spans="2:65" s="7" customFormat="1">
      <c r="B143" s="134"/>
      <c r="D143" s="142" t="s">
        <v>132</v>
      </c>
      <c r="E143" s="143" t="s">
        <v>5</v>
      </c>
      <c r="F143" s="144" t="s">
        <v>233</v>
      </c>
      <c r="H143" s="145">
        <v>4080</v>
      </c>
      <c r="I143" s="138"/>
      <c r="L143" s="134"/>
      <c r="M143" s="139"/>
      <c r="N143" s="140"/>
      <c r="O143" s="140"/>
      <c r="P143" s="140"/>
      <c r="Q143" s="140"/>
      <c r="R143" s="140"/>
      <c r="S143" s="140"/>
      <c r="T143" s="141"/>
      <c r="AT143" s="135" t="s">
        <v>132</v>
      </c>
      <c r="AU143" s="135" t="s">
        <v>81</v>
      </c>
      <c r="AV143" s="7" t="s">
        <v>81</v>
      </c>
      <c r="AW143" s="7" t="s">
        <v>35</v>
      </c>
      <c r="AX143" s="7" t="s">
        <v>79</v>
      </c>
      <c r="AY143" s="135" t="s">
        <v>121</v>
      </c>
    </row>
    <row r="144" spans="2:65" s="1" customFormat="1" ht="69.75" customHeight="1">
      <c r="B144" s="117"/>
      <c r="C144" s="118" t="s">
        <v>234</v>
      </c>
      <c r="D144" s="118" t="s">
        <v>123</v>
      </c>
      <c r="E144" s="119" t="s">
        <v>235</v>
      </c>
      <c r="F144" s="120" t="s">
        <v>231</v>
      </c>
      <c r="G144" s="121" t="s">
        <v>195</v>
      </c>
      <c r="H144" s="122">
        <v>4000</v>
      </c>
      <c r="I144" s="123"/>
      <c r="J144" s="124">
        <f>ROUND(I144*H144,2)</f>
        <v>0</v>
      </c>
      <c r="K144" s="120" t="s">
        <v>127</v>
      </c>
      <c r="L144" s="21"/>
      <c r="M144" s="125" t="s">
        <v>5</v>
      </c>
      <c r="N144" s="126" t="s">
        <v>42</v>
      </c>
      <c r="O144" s="22"/>
      <c r="P144" s="127">
        <f>O144*H144</f>
        <v>0</v>
      </c>
      <c r="Q144" s="127">
        <v>0</v>
      </c>
      <c r="R144" s="127">
        <f>Q144*H144</f>
        <v>0</v>
      </c>
      <c r="S144" s="127">
        <v>0</v>
      </c>
      <c r="T144" s="128">
        <f>S144*H144</f>
        <v>0</v>
      </c>
      <c r="AR144" s="10" t="s">
        <v>128</v>
      </c>
      <c r="AT144" s="10" t="s">
        <v>123</v>
      </c>
      <c r="AU144" s="10" t="s">
        <v>81</v>
      </c>
      <c r="AY144" s="10" t="s">
        <v>121</v>
      </c>
      <c r="BE144" s="129">
        <f>IF(N144="základní",J144,0)</f>
        <v>0</v>
      </c>
      <c r="BF144" s="129">
        <f>IF(N144="snížená",J144,0)</f>
        <v>0</v>
      </c>
      <c r="BG144" s="129">
        <f>IF(N144="zákl. přenesená",J144,0)</f>
        <v>0</v>
      </c>
      <c r="BH144" s="129">
        <f>IF(N144="sníž. přenesená",J144,0)</f>
        <v>0</v>
      </c>
      <c r="BI144" s="129">
        <f>IF(N144="nulová",J144,0)</f>
        <v>0</v>
      </c>
      <c r="BJ144" s="10" t="s">
        <v>79</v>
      </c>
      <c r="BK144" s="129">
        <f>ROUND(I144*H144,2)</f>
        <v>0</v>
      </c>
      <c r="BL144" s="10" t="s">
        <v>128</v>
      </c>
      <c r="BM144" s="10" t="s">
        <v>236</v>
      </c>
    </row>
    <row r="145" spans="2:65" s="7" customFormat="1">
      <c r="B145" s="134"/>
      <c r="D145" s="142" t="s">
        <v>132</v>
      </c>
      <c r="E145" s="143" t="s">
        <v>5</v>
      </c>
      <c r="F145" s="144" t="s">
        <v>237</v>
      </c>
      <c r="H145" s="145">
        <v>4000</v>
      </c>
      <c r="I145" s="138"/>
      <c r="L145" s="134"/>
      <c r="M145" s="139"/>
      <c r="N145" s="140"/>
      <c r="O145" s="140"/>
      <c r="P145" s="140"/>
      <c r="Q145" s="140"/>
      <c r="R145" s="140"/>
      <c r="S145" s="140"/>
      <c r="T145" s="141"/>
      <c r="AT145" s="135" t="s">
        <v>132</v>
      </c>
      <c r="AU145" s="135" t="s">
        <v>81</v>
      </c>
      <c r="AV145" s="7" t="s">
        <v>81</v>
      </c>
      <c r="AW145" s="7" t="s">
        <v>35</v>
      </c>
      <c r="AX145" s="7" t="s">
        <v>79</v>
      </c>
      <c r="AY145" s="135" t="s">
        <v>121</v>
      </c>
    </row>
    <row r="146" spans="2:65" s="1" customFormat="1" ht="146.25" customHeight="1">
      <c r="B146" s="117"/>
      <c r="C146" s="118" t="s">
        <v>10</v>
      </c>
      <c r="D146" s="118" t="s">
        <v>123</v>
      </c>
      <c r="E146" s="119" t="s">
        <v>238</v>
      </c>
      <c r="F146" s="120" t="s">
        <v>239</v>
      </c>
      <c r="G146" s="121" t="s">
        <v>195</v>
      </c>
      <c r="H146" s="122">
        <v>4000</v>
      </c>
      <c r="I146" s="123"/>
      <c r="J146" s="124">
        <f>ROUND(I146*H146,2)</f>
        <v>0</v>
      </c>
      <c r="K146" s="120" t="s">
        <v>127</v>
      </c>
      <c r="L146" s="21"/>
      <c r="M146" s="125" t="s">
        <v>5</v>
      </c>
      <c r="N146" s="126" t="s">
        <v>42</v>
      </c>
      <c r="O146" s="22"/>
      <c r="P146" s="127">
        <f>O146*H146</f>
        <v>0</v>
      </c>
      <c r="Q146" s="127">
        <v>0</v>
      </c>
      <c r="R146" s="127">
        <f>Q146*H146</f>
        <v>0</v>
      </c>
      <c r="S146" s="127">
        <v>0</v>
      </c>
      <c r="T146" s="128">
        <f>S146*H146</f>
        <v>0</v>
      </c>
      <c r="AR146" s="10" t="s">
        <v>128</v>
      </c>
      <c r="AT146" s="10" t="s">
        <v>123</v>
      </c>
      <c r="AU146" s="10" t="s">
        <v>81</v>
      </c>
      <c r="AY146" s="10" t="s">
        <v>121</v>
      </c>
      <c r="BE146" s="129">
        <f>IF(N146="základní",J146,0)</f>
        <v>0</v>
      </c>
      <c r="BF146" s="129">
        <f>IF(N146="snížená",J146,0)</f>
        <v>0</v>
      </c>
      <c r="BG146" s="129">
        <f>IF(N146="zákl. přenesená",J146,0)</f>
        <v>0</v>
      </c>
      <c r="BH146" s="129">
        <f>IF(N146="sníž. přenesená",J146,0)</f>
        <v>0</v>
      </c>
      <c r="BI146" s="129">
        <f>IF(N146="nulová",J146,0)</f>
        <v>0</v>
      </c>
      <c r="BJ146" s="10" t="s">
        <v>79</v>
      </c>
      <c r="BK146" s="129">
        <f>ROUND(I146*H146,2)</f>
        <v>0</v>
      </c>
      <c r="BL146" s="10" t="s">
        <v>128</v>
      </c>
      <c r="BM146" s="10" t="s">
        <v>240</v>
      </c>
    </row>
    <row r="147" spans="2:65" s="7" customFormat="1">
      <c r="B147" s="134"/>
      <c r="D147" s="142" t="s">
        <v>132</v>
      </c>
      <c r="E147" s="143" t="s">
        <v>5</v>
      </c>
      <c r="F147" s="144" t="s">
        <v>241</v>
      </c>
      <c r="H147" s="145">
        <v>4000</v>
      </c>
      <c r="I147" s="138"/>
      <c r="L147" s="134"/>
      <c r="M147" s="139"/>
      <c r="N147" s="140"/>
      <c r="O147" s="140"/>
      <c r="P147" s="140"/>
      <c r="Q147" s="140"/>
      <c r="R147" s="140"/>
      <c r="S147" s="140"/>
      <c r="T147" s="141"/>
      <c r="AT147" s="135" t="s">
        <v>132</v>
      </c>
      <c r="AU147" s="135" t="s">
        <v>81</v>
      </c>
      <c r="AV147" s="7" t="s">
        <v>81</v>
      </c>
      <c r="AW147" s="7" t="s">
        <v>35</v>
      </c>
      <c r="AX147" s="7" t="s">
        <v>79</v>
      </c>
      <c r="AY147" s="135" t="s">
        <v>121</v>
      </c>
    </row>
    <row r="148" spans="2:65" s="1" customFormat="1" ht="159" customHeight="1">
      <c r="B148" s="117"/>
      <c r="C148" s="118" t="s">
        <v>242</v>
      </c>
      <c r="D148" s="118" t="s">
        <v>123</v>
      </c>
      <c r="E148" s="119" t="s">
        <v>243</v>
      </c>
      <c r="F148" s="120" t="s">
        <v>244</v>
      </c>
      <c r="G148" s="121" t="s">
        <v>195</v>
      </c>
      <c r="H148" s="122">
        <v>4080</v>
      </c>
      <c r="I148" s="123"/>
      <c r="J148" s="124">
        <f>ROUND(I148*H148,2)</f>
        <v>0</v>
      </c>
      <c r="K148" s="120" t="s">
        <v>127</v>
      </c>
      <c r="L148" s="21"/>
      <c r="M148" s="125" t="s">
        <v>5</v>
      </c>
      <c r="N148" s="126" t="s">
        <v>42</v>
      </c>
      <c r="O148" s="22"/>
      <c r="P148" s="127">
        <f>O148*H148</f>
        <v>0</v>
      </c>
      <c r="Q148" s="127">
        <v>0</v>
      </c>
      <c r="R148" s="127">
        <f>Q148*H148</f>
        <v>0</v>
      </c>
      <c r="S148" s="127">
        <v>0</v>
      </c>
      <c r="T148" s="128">
        <f>S148*H148</f>
        <v>0</v>
      </c>
      <c r="AR148" s="10" t="s">
        <v>128</v>
      </c>
      <c r="AT148" s="10" t="s">
        <v>123</v>
      </c>
      <c r="AU148" s="10" t="s">
        <v>81</v>
      </c>
      <c r="AY148" s="10" t="s">
        <v>121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0" t="s">
        <v>79</v>
      </c>
      <c r="BK148" s="129">
        <f>ROUND(I148*H148,2)</f>
        <v>0</v>
      </c>
      <c r="BL148" s="10" t="s">
        <v>128</v>
      </c>
      <c r="BM148" s="10" t="s">
        <v>245</v>
      </c>
    </row>
    <row r="149" spans="2:65" s="7" customFormat="1">
      <c r="B149" s="134"/>
      <c r="D149" s="142" t="s">
        <v>132</v>
      </c>
      <c r="E149" s="143" t="s">
        <v>5</v>
      </c>
      <c r="F149" s="144" t="s">
        <v>246</v>
      </c>
      <c r="H149" s="145">
        <v>4080</v>
      </c>
      <c r="I149" s="138"/>
      <c r="L149" s="134"/>
      <c r="M149" s="139"/>
      <c r="N149" s="140"/>
      <c r="O149" s="140"/>
      <c r="P149" s="140"/>
      <c r="Q149" s="140"/>
      <c r="R149" s="140"/>
      <c r="S149" s="140"/>
      <c r="T149" s="141"/>
      <c r="AT149" s="135" t="s">
        <v>132</v>
      </c>
      <c r="AU149" s="135" t="s">
        <v>81</v>
      </c>
      <c r="AV149" s="7" t="s">
        <v>81</v>
      </c>
      <c r="AW149" s="7" t="s">
        <v>35</v>
      </c>
      <c r="AX149" s="7" t="s">
        <v>79</v>
      </c>
      <c r="AY149" s="135" t="s">
        <v>121</v>
      </c>
    </row>
    <row r="150" spans="2:65" s="1" customFormat="1" ht="171.75" customHeight="1">
      <c r="B150" s="117"/>
      <c r="C150" s="118" t="s">
        <v>247</v>
      </c>
      <c r="D150" s="118" t="s">
        <v>123</v>
      </c>
      <c r="E150" s="119" t="s">
        <v>248</v>
      </c>
      <c r="F150" s="120" t="s">
        <v>249</v>
      </c>
      <c r="G150" s="121" t="s">
        <v>195</v>
      </c>
      <c r="H150" s="122">
        <v>35</v>
      </c>
      <c r="I150" s="123"/>
      <c r="J150" s="124">
        <f>ROUND(I150*H150,2)</f>
        <v>0</v>
      </c>
      <c r="K150" s="120" t="s">
        <v>127</v>
      </c>
      <c r="L150" s="21"/>
      <c r="M150" s="125" t="s">
        <v>5</v>
      </c>
      <c r="N150" s="126" t="s">
        <v>42</v>
      </c>
      <c r="O150" s="22"/>
      <c r="P150" s="127">
        <f>O150*H150</f>
        <v>0</v>
      </c>
      <c r="Q150" s="127">
        <v>0</v>
      </c>
      <c r="R150" s="127">
        <f>Q150*H150</f>
        <v>0</v>
      </c>
      <c r="S150" s="127">
        <v>0</v>
      </c>
      <c r="T150" s="128">
        <f>S150*H150</f>
        <v>0</v>
      </c>
      <c r="AR150" s="10" t="s">
        <v>128</v>
      </c>
      <c r="AT150" s="10" t="s">
        <v>123</v>
      </c>
      <c r="AU150" s="10" t="s">
        <v>81</v>
      </c>
      <c r="AY150" s="10" t="s">
        <v>121</v>
      </c>
      <c r="BE150" s="129">
        <f>IF(N150="základní",J150,0)</f>
        <v>0</v>
      </c>
      <c r="BF150" s="129">
        <f>IF(N150="snížená",J150,0)</f>
        <v>0</v>
      </c>
      <c r="BG150" s="129">
        <f>IF(N150="zákl. přenesená",J150,0)</f>
        <v>0</v>
      </c>
      <c r="BH150" s="129">
        <f>IF(N150="sníž. přenesená",J150,0)</f>
        <v>0</v>
      </c>
      <c r="BI150" s="129">
        <f>IF(N150="nulová",J150,0)</f>
        <v>0</v>
      </c>
      <c r="BJ150" s="10" t="s">
        <v>79</v>
      </c>
      <c r="BK150" s="129">
        <f>ROUND(I150*H150,2)</f>
        <v>0</v>
      </c>
      <c r="BL150" s="10" t="s">
        <v>128</v>
      </c>
      <c r="BM150" s="10" t="s">
        <v>250</v>
      </c>
    </row>
    <row r="151" spans="2:65" s="7" customFormat="1">
      <c r="B151" s="134"/>
      <c r="D151" s="142" t="s">
        <v>132</v>
      </c>
      <c r="E151" s="143" t="s">
        <v>5</v>
      </c>
      <c r="F151" s="144" t="s">
        <v>251</v>
      </c>
      <c r="H151" s="145">
        <v>35</v>
      </c>
      <c r="I151" s="138"/>
      <c r="L151" s="134"/>
      <c r="M151" s="139"/>
      <c r="N151" s="140"/>
      <c r="O151" s="140"/>
      <c r="P151" s="140"/>
      <c r="Q151" s="140"/>
      <c r="R151" s="140"/>
      <c r="S151" s="140"/>
      <c r="T151" s="141"/>
      <c r="AT151" s="135" t="s">
        <v>132</v>
      </c>
      <c r="AU151" s="135" t="s">
        <v>81</v>
      </c>
      <c r="AV151" s="7" t="s">
        <v>81</v>
      </c>
      <c r="AW151" s="7" t="s">
        <v>35</v>
      </c>
      <c r="AX151" s="7" t="s">
        <v>79</v>
      </c>
      <c r="AY151" s="135" t="s">
        <v>121</v>
      </c>
    </row>
    <row r="152" spans="2:65" s="1" customFormat="1" ht="171.75" customHeight="1">
      <c r="B152" s="117"/>
      <c r="C152" s="118" t="s">
        <v>252</v>
      </c>
      <c r="D152" s="118" t="s">
        <v>123</v>
      </c>
      <c r="E152" s="119" t="s">
        <v>253</v>
      </c>
      <c r="F152" s="120" t="s">
        <v>249</v>
      </c>
      <c r="G152" s="121" t="s">
        <v>195</v>
      </c>
      <c r="H152" s="122">
        <v>235</v>
      </c>
      <c r="I152" s="123"/>
      <c r="J152" s="124">
        <f>ROUND(I152*H152,2)</f>
        <v>0</v>
      </c>
      <c r="K152" s="120" t="s">
        <v>127</v>
      </c>
      <c r="L152" s="21"/>
      <c r="M152" s="125" t="s">
        <v>5</v>
      </c>
      <c r="N152" s="126" t="s">
        <v>42</v>
      </c>
      <c r="O152" s="22"/>
      <c r="P152" s="127">
        <f>O152*H152</f>
        <v>0</v>
      </c>
      <c r="Q152" s="127">
        <v>0</v>
      </c>
      <c r="R152" s="127">
        <f>Q152*H152</f>
        <v>0</v>
      </c>
      <c r="S152" s="127">
        <v>0</v>
      </c>
      <c r="T152" s="128">
        <f>S152*H152</f>
        <v>0</v>
      </c>
      <c r="AR152" s="10" t="s">
        <v>128</v>
      </c>
      <c r="AT152" s="10" t="s">
        <v>123</v>
      </c>
      <c r="AU152" s="10" t="s">
        <v>81</v>
      </c>
      <c r="AY152" s="10" t="s">
        <v>121</v>
      </c>
      <c r="BE152" s="129">
        <f>IF(N152="základní",J152,0)</f>
        <v>0</v>
      </c>
      <c r="BF152" s="129">
        <f>IF(N152="snížená",J152,0)</f>
        <v>0</v>
      </c>
      <c r="BG152" s="129">
        <f>IF(N152="zákl. přenesená",J152,0)</f>
        <v>0</v>
      </c>
      <c r="BH152" s="129">
        <f>IF(N152="sníž. přenesená",J152,0)</f>
        <v>0</v>
      </c>
      <c r="BI152" s="129">
        <f>IF(N152="nulová",J152,0)</f>
        <v>0</v>
      </c>
      <c r="BJ152" s="10" t="s">
        <v>79</v>
      </c>
      <c r="BK152" s="129">
        <f>ROUND(I152*H152,2)</f>
        <v>0</v>
      </c>
      <c r="BL152" s="10" t="s">
        <v>128</v>
      </c>
      <c r="BM152" s="10" t="s">
        <v>254</v>
      </c>
    </row>
    <row r="153" spans="2:65" s="7" customFormat="1">
      <c r="B153" s="134"/>
      <c r="D153" s="130" t="s">
        <v>132</v>
      </c>
      <c r="E153" s="135" t="s">
        <v>5</v>
      </c>
      <c r="F153" s="136" t="s">
        <v>255</v>
      </c>
      <c r="H153" s="137">
        <v>8</v>
      </c>
      <c r="I153" s="138"/>
      <c r="L153" s="134"/>
      <c r="M153" s="139"/>
      <c r="N153" s="140"/>
      <c r="O153" s="140"/>
      <c r="P153" s="140"/>
      <c r="Q153" s="140"/>
      <c r="R153" s="140"/>
      <c r="S153" s="140"/>
      <c r="T153" s="141"/>
      <c r="AT153" s="135" t="s">
        <v>132</v>
      </c>
      <c r="AU153" s="135" t="s">
        <v>81</v>
      </c>
      <c r="AV153" s="7" t="s">
        <v>81</v>
      </c>
      <c r="AW153" s="7" t="s">
        <v>35</v>
      </c>
      <c r="AX153" s="7" t="s">
        <v>71</v>
      </c>
      <c r="AY153" s="135" t="s">
        <v>121</v>
      </c>
    </row>
    <row r="154" spans="2:65" s="7" customFormat="1">
      <c r="B154" s="134"/>
      <c r="D154" s="142" t="s">
        <v>132</v>
      </c>
      <c r="E154" s="143" t="s">
        <v>5</v>
      </c>
      <c r="F154" s="144" t="s">
        <v>256</v>
      </c>
      <c r="H154" s="145">
        <v>227</v>
      </c>
      <c r="I154" s="138"/>
      <c r="L154" s="134"/>
      <c r="M154" s="139"/>
      <c r="N154" s="140"/>
      <c r="O154" s="140"/>
      <c r="P154" s="140"/>
      <c r="Q154" s="140"/>
      <c r="R154" s="140"/>
      <c r="S154" s="140"/>
      <c r="T154" s="141"/>
      <c r="AT154" s="135" t="s">
        <v>132</v>
      </c>
      <c r="AU154" s="135" t="s">
        <v>81</v>
      </c>
      <c r="AV154" s="7" t="s">
        <v>81</v>
      </c>
      <c r="AW154" s="7" t="s">
        <v>35</v>
      </c>
      <c r="AX154" s="7" t="s">
        <v>71</v>
      </c>
      <c r="AY154" s="135" t="s">
        <v>121</v>
      </c>
    </row>
    <row r="155" spans="2:65" s="1" customFormat="1" ht="159" customHeight="1">
      <c r="B155" s="117"/>
      <c r="C155" s="118" t="s">
        <v>257</v>
      </c>
      <c r="D155" s="118" t="s">
        <v>123</v>
      </c>
      <c r="E155" s="119" t="s">
        <v>258</v>
      </c>
      <c r="F155" s="120" t="s">
        <v>259</v>
      </c>
      <c r="G155" s="121" t="s">
        <v>195</v>
      </c>
      <c r="H155" s="122">
        <v>35.200000000000003</v>
      </c>
      <c r="I155" s="123"/>
      <c r="J155" s="124">
        <f>ROUND(I155*H155,2)</f>
        <v>0</v>
      </c>
      <c r="K155" s="120" t="s">
        <v>127</v>
      </c>
      <c r="L155" s="21"/>
      <c r="M155" s="125" t="s">
        <v>5</v>
      </c>
      <c r="N155" s="126" t="s">
        <v>42</v>
      </c>
      <c r="O155" s="22"/>
      <c r="P155" s="127">
        <f>O155*H155</f>
        <v>0</v>
      </c>
      <c r="Q155" s="127">
        <v>0</v>
      </c>
      <c r="R155" s="127">
        <f>Q155*H155</f>
        <v>0</v>
      </c>
      <c r="S155" s="127">
        <v>0</v>
      </c>
      <c r="T155" s="128">
        <f>S155*H155</f>
        <v>0</v>
      </c>
      <c r="AR155" s="10" t="s">
        <v>128</v>
      </c>
      <c r="AT155" s="10" t="s">
        <v>123</v>
      </c>
      <c r="AU155" s="10" t="s">
        <v>81</v>
      </c>
      <c r="AY155" s="10" t="s">
        <v>121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0" t="s">
        <v>79</v>
      </c>
      <c r="BK155" s="129">
        <f>ROUND(I155*H155,2)</f>
        <v>0</v>
      </c>
      <c r="BL155" s="10" t="s">
        <v>128</v>
      </c>
      <c r="BM155" s="10" t="s">
        <v>260</v>
      </c>
    </row>
    <row r="156" spans="2:65" s="7" customFormat="1">
      <c r="B156" s="134"/>
      <c r="D156" s="130" t="s">
        <v>132</v>
      </c>
      <c r="E156" s="135" t="s">
        <v>5</v>
      </c>
      <c r="F156" s="136" t="s">
        <v>261</v>
      </c>
      <c r="H156" s="137">
        <v>30</v>
      </c>
      <c r="I156" s="138"/>
      <c r="L156" s="134"/>
      <c r="M156" s="139"/>
      <c r="N156" s="140"/>
      <c r="O156" s="140"/>
      <c r="P156" s="140"/>
      <c r="Q156" s="140"/>
      <c r="R156" s="140"/>
      <c r="S156" s="140"/>
      <c r="T156" s="141"/>
      <c r="AT156" s="135" t="s">
        <v>132</v>
      </c>
      <c r="AU156" s="135" t="s">
        <v>81</v>
      </c>
      <c r="AV156" s="7" t="s">
        <v>81</v>
      </c>
      <c r="AW156" s="7" t="s">
        <v>35</v>
      </c>
      <c r="AX156" s="7" t="s">
        <v>71</v>
      </c>
      <c r="AY156" s="135" t="s">
        <v>121</v>
      </c>
    </row>
    <row r="157" spans="2:65" s="7" customFormat="1">
      <c r="B157" s="134"/>
      <c r="D157" s="142" t="s">
        <v>132</v>
      </c>
      <c r="E157" s="143" t="s">
        <v>5</v>
      </c>
      <c r="F157" s="144" t="s">
        <v>262</v>
      </c>
      <c r="H157" s="145">
        <v>5.2</v>
      </c>
      <c r="I157" s="138"/>
      <c r="L157" s="134"/>
      <c r="M157" s="139"/>
      <c r="N157" s="140"/>
      <c r="O157" s="140"/>
      <c r="P157" s="140"/>
      <c r="Q157" s="140"/>
      <c r="R157" s="140"/>
      <c r="S157" s="140"/>
      <c r="T157" s="141"/>
      <c r="AT157" s="135" t="s">
        <v>132</v>
      </c>
      <c r="AU157" s="135" t="s">
        <v>81</v>
      </c>
      <c r="AV157" s="7" t="s">
        <v>81</v>
      </c>
      <c r="AW157" s="7" t="s">
        <v>35</v>
      </c>
      <c r="AX157" s="7" t="s">
        <v>71</v>
      </c>
      <c r="AY157" s="135" t="s">
        <v>121</v>
      </c>
    </row>
    <row r="158" spans="2:65" s="1" customFormat="1" ht="146.25" customHeight="1">
      <c r="B158" s="117"/>
      <c r="C158" s="118" t="s">
        <v>263</v>
      </c>
      <c r="D158" s="118" t="s">
        <v>123</v>
      </c>
      <c r="E158" s="119" t="s">
        <v>264</v>
      </c>
      <c r="F158" s="120" t="s">
        <v>265</v>
      </c>
      <c r="G158" s="121" t="s">
        <v>195</v>
      </c>
      <c r="H158" s="122">
        <v>150</v>
      </c>
      <c r="I158" s="123"/>
      <c r="J158" s="124">
        <f>ROUND(I158*H158,2)</f>
        <v>0</v>
      </c>
      <c r="K158" s="120" t="s">
        <v>127</v>
      </c>
      <c r="L158" s="21"/>
      <c r="M158" s="125" t="s">
        <v>5</v>
      </c>
      <c r="N158" s="126" t="s">
        <v>42</v>
      </c>
      <c r="O158" s="22"/>
      <c r="P158" s="127">
        <f>O158*H158</f>
        <v>0</v>
      </c>
      <c r="Q158" s="127">
        <v>0</v>
      </c>
      <c r="R158" s="127">
        <f>Q158*H158</f>
        <v>0</v>
      </c>
      <c r="S158" s="127">
        <v>0</v>
      </c>
      <c r="T158" s="128">
        <f>S158*H158</f>
        <v>0</v>
      </c>
      <c r="AR158" s="10" t="s">
        <v>128</v>
      </c>
      <c r="AT158" s="10" t="s">
        <v>123</v>
      </c>
      <c r="AU158" s="10" t="s">
        <v>81</v>
      </c>
      <c r="AY158" s="10" t="s">
        <v>121</v>
      </c>
      <c r="BE158" s="129">
        <f>IF(N158="základní",J158,0)</f>
        <v>0</v>
      </c>
      <c r="BF158" s="129">
        <f>IF(N158="snížená",J158,0)</f>
        <v>0</v>
      </c>
      <c r="BG158" s="129">
        <f>IF(N158="zákl. přenesená",J158,0)</f>
        <v>0</v>
      </c>
      <c r="BH158" s="129">
        <f>IF(N158="sníž. přenesená",J158,0)</f>
        <v>0</v>
      </c>
      <c r="BI158" s="129">
        <f>IF(N158="nulová",J158,0)</f>
        <v>0</v>
      </c>
      <c r="BJ158" s="10" t="s">
        <v>79</v>
      </c>
      <c r="BK158" s="129">
        <f>ROUND(I158*H158,2)</f>
        <v>0</v>
      </c>
      <c r="BL158" s="10" t="s">
        <v>128</v>
      </c>
      <c r="BM158" s="10" t="s">
        <v>266</v>
      </c>
    </row>
    <row r="159" spans="2:65" s="7" customFormat="1">
      <c r="B159" s="134"/>
      <c r="D159" s="142" t="s">
        <v>132</v>
      </c>
      <c r="E159" s="143" t="s">
        <v>5</v>
      </c>
      <c r="F159" s="144" t="s">
        <v>267</v>
      </c>
      <c r="H159" s="145">
        <v>150</v>
      </c>
      <c r="I159" s="138"/>
      <c r="L159" s="134"/>
      <c r="M159" s="139"/>
      <c r="N159" s="140"/>
      <c r="O159" s="140"/>
      <c r="P159" s="140"/>
      <c r="Q159" s="140"/>
      <c r="R159" s="140"/>
      <c r="S159" s="140"/>
      <c r="T159" s="141"/>
      <c r="AT159" s="135" t="s">
        <v>132</v>
      </c>
      <c r="AU159" s="135" t="s">
        <v>81</v>
      </c>
      <c r="AV159" s="7" t="s">
        <v>81</v>
      </c>
      <c r="AW159" s="7" t="s">
        <v>35</v>
      </c>
      <c r="AX159" s="7" t="s">
        <v>79</v>
      </c>
      <c r="AY159" s="135" t="s">
        <v>121</v>
      </c>
    </row>
    <row r="160" spans="2:65" s="1" customFormat="1" ht="95.25" customHeight="1">
      <c r="B160" s="117"/>
      <c r="C160" s="118" t="s">
        <v>268</v>
      </c>
      <c r="D160" s="118" t="s">
        <v>123</v>
      </c>
      <c r="E160" s="119" t="s">
        <v>269</v>
      </c>
      <c r="F160" s="120" t="s">
        <v>270</v>
      </c>
      <c r="G160" s="121" t="s">
        <v>195</v>
      </c>
      <c r="H160" s="122">
        <v>70</v>
      </c>
      <c r="I160" s="123"/>
      <c r="J160" s="124">
        <f>ROUND(I160*H160,2)</f>
        <v>0</v>
      </c>
      <c r="K160" s="120" t="s">
        <v>127</v>
      </c>
      <c r="L160" s="21"/>
      <c r="M160" s="125" t="s">
        <v>5</v>
      </c>
      <c r="N160" s="126" t="s">
        <v>42</v>
      </c>
      <c r="O160" s="22"/>
      <c r="P160" s="127">
        <f>O160*H160</f>
        <v>0</v>
      </c>
      <c r="Q160" s="127">
        <v>0</v>
      </c>
      <c r="R160" s="127">
        <f>Q160*H160</f>
        <v>0</v>
      </c>
      <c r="S160" s="127">
        <v>0</v>
      </c>
      <c r="T160" s="128">
        <f>S160*H160</f>
        <v>0</v>
      </c>
      <c r="AR160" s="10" t="s">
        <v>128</v>
      </c>
      <c r="AT160" s="10" t="s">
        <v>123</v>
      </c>
      <c r="AU160" s="10" t="s">
        <v>81</v>
      </c>
      <c r="AY160" s="10" t="s">
        <v>121</v>
      </c>
      <c r="BE160" s="129">
        <f>IF(N160="základní",J160,0)</f>
        <v>0</v>
      </c>
      <c r="BF160" s="129">
        <f>IF(N160="snížená",J160,0)</f>
        <v>0</v>
      </c>
      <c r="BG160" s="129">
        <f>IF(N160="zákl. přenesená",J160,0)</f>
        <v>0</v>
      </c>
      <c r="BH160" s="129">
        <f>IF(N160="sníž. přenesená",J160,0)</f>
        <v>0</v>
      </c>
      <c r="BI160" s="129">
        <f>IF(N160="nulová",J160,0)</f>
        <v>0</v>
      </c>
      <c r="BJ160" s="10" t="s">
        <v>79</v>
      </c>
      <c r="BK160" s="129">
        <f>ROUND(I160*H160,2)</f>
        <v>0</v>
      </c>
      <c r="BL160" s="10" t="s">
        <v>128</v>
      </c>
      <c r="BM160" s="10" t="s">
        <v>271</v>
      </c>
    </row>
    <row r="161" spans="2:65" s="7" customFormat="1">
      <c r="B161" s="134"/>
      <c r="D161" s="130" t="s">
        <v>132</v>
      </c>
      <c r="E161" s="135" t="s">
        <v>5</v>
      </c>
      <c r="F161" s="136" t="s">
        <v>272</v>
      </c>
      <c r="H161" s="137">
        <v>40</v>
      </c>
      <c r="I161" s="138"/>
      <c r="L161" s="134"/>
      <c r="M161" s="139"/>
      <c r="N161" s="140"/>
      <c r="O161" s="140"/>
      <c r="P161" s="140"/>
      <c r="Q161" s="140"/>
      <c r="R161" s="140"/>
      <c r="S161" s="140"/>
      <c r="T161" s="141"/>
      <c r="AT161" s="135" t="s">
        <v>132</v>
      </c>
      <c r="AU161" s="135" t="s">
        <v>81</v>
      </c>
      <c r="AV161" s="7" t="s">
        <v>81</v>
      </c>
      <c r="AW161" s="7" t="s">
        <v>35</v>
      </c>
      <c r="AX161" s="7" t="s">
        <v>71</v>
      </c>
      <c r="AY161" s="135" t="s">
        <v>121</v>
      </c>
    </row>
    <row r="162" spans="2:65" s="7" customFormat="1">
      <c r="B162" s="134"/>
      <c r="D162" s="142" t="s">
        <v>132</v>
      </c>
      <c r="E162" s="143" t="s">
        <v>5</v>
      </c>
      <c r="F162" s="144" t="s">
        <v>273</v>
      </c>
      <c r="H162" s="145">
        <v>30</v>
      </c>
      <c r="I162" s="138"/>
      <c r="L162" s="134"/>
      <c r="M162" s="139"/>
      <c r="N162" s="140"/>
      <c r="O162" s="140"/>
      <c r="P162" s="140"/>
      <c r="Q162" s="140"/>
      <c r="R162" s="140"/>
      <c r="S162" s="140"/>
      <c r="T162" s="141"/>
      <c r="AT162" s="135" t="s">
        <v>132</v>
      </c>
      <c r="AU162" s="135" t="s">
        <v>81</v>
      </c>
      <c r="AV162" s="7" t="s">
        <v>81</v>
      </c>
      <c r="AW162" s="7" t="s">
        <v>35</v>
      </c>
      <c r="AX162" s="7" t="s">
        <v>71</v>
      </c>
      <c r="AY162" s="135" t="s">
        <v>121</v>
      </c>
    </row>
    <row r="163" spans="2:65" s="1" customFormat="1" ht="44.25" customHeight="1">
      <c r="B163" s="117"/>
      <c r="C163" s="118" t="s">
        <v>274</v>
      </c>
      <c r="D163" s="118" t="s">
        <v>123</v>
      </c>
      <c r="E163" s="119" t="s">
        <v>275</v>
      </c>
      <c r="F163" s="120" t="s">
        <v>276</v>
      </c>
      <c r="G163" s="121" t="s">
        <v>154</v>
      </c>
      <c r="H163" s="122">
        <v>1211</v>
      </c>
      <c r="I163" s="123"/>
      <c r="J163" s="124">
        <f>ROUND(I163*H163,2)</f>
        <v>0</v>
      </c>
      <c r="K163" s="120" t="s">
        <v>127</v>
      </c>
      <c r="L163" s="21"/>
      <c r="M163" s="125" t="s">
        <v>5</v>
      </c>
      <c r="N163" s="126" t="s">
        <v>42</v>
      </c>
      <c r="O163" s="22"/>
      <c r="P163" s="127">
        <f>O163*H163</f>
        <v>0</v>
      </c>
      <c r="Q163" s="127">
        <v>0</v>
      </c>
      <c r="R163" s="127">
        <f>Q163*H163</f>
        <v>0</v>
      </c>
      <c r="S163" s="127">
        <v>0</v>
      </c>
      <c r="T163" s="128">
        <f>S163*H163</f>
        <v>0</v>
      </c>
      <c r="AR163" s="10" t="s">
        <v>128</v>
      </c>
      <c r="AT163" s="10" t="s">
        <v>123</v>
      </c>
      <c r="AU163" s="10" t="s">
        <v>81</v>
      </c>
      <c r="AY163" s="10" t="s">
        <v>121</v>
      </c>
      <c r="BE163" s="129">
        <f>IF(N163="základní",J163,0)</f>
        <v>0</v>
      </c>
      <c r="BF163" s="129">
        <f>IF(N163="snížená",J163,0)</f>
        <v>0</v>
      </c>
      <c r="BG163" s="129">
        <f>IF(N163="zákl. přenesená",J163,0)</f>
        <v>0</v>
      </c>
      <c r="BH163" s="129">
        <f>IF(N163="sníž. přenesená",J163,0)</f>
        <v>0</v>
      </c>
      <c r="BI163" s="129">
        <f>IF(N163="nulová",J163,0)</f>
        <v>0</v>
      </c>
      <c r="BJ163" s="10" t="s">
        <v>79</v>
      </c>
      <c r="BK163" s="129">
        <f>ROUND(I163*H163,2)</f>
        <v>0</v>
      </c>
      <c r="BL163" s="10" t="s">
        <v>128</v>
      </c>
      <c r="BM163" s="10" t="s">
        <v>277</v>
      </c>
    </row>
    <row r="164" spans="2:65" s="7" customFormat="1">
      <c r="B164" s="134"/>
      <c r="D164" s="130" t="s">
        <v>132</v>
      </c>
      <c r="E164" s="135" t="s">
        <v>5</v>
      </c>
      <c r="F164" s="136" t="s">
        <v>278</v>
      </c>
      <c r="H164" s="137">
        <v>1017</v>
      </c>
      <c r="I164" s="138"/>
      <c r="L164" s="134"/>
      <c r="M164" s="139"/>
      <c r="N164" s="140"/>
      <c r="O164" s="140"/>
      <c r="P164" s="140"/>
      <c r="Q164" s="140"/>
      <c r="R164" s="140"/>
      <c r="S164" s="140"/>
      <c r="T164" s="141"/>
      <c r="AT164" s="135" t="s">
        <v>132</v>
      </c>
      <c r="AU164" s="135" t="s">
        <v>81</v>
      </c>
      <c r="AV164" s="7" t="s">
        <v>81</v>
      </c>
      <c r="AW164" s="7" t="s">
        <v>35</v>
      </c>
      <c r="AX164" s="7" t="s">
        <v>71</v>
      </c>
      <c r="AY164" s="135" t="s">
        <v>121</v>
      </c>
    </row>
    <row r="165" spans="2:65" s="7" customFormat="1">
      <c r="B165" s="134"/>
      <c r="D165" s="130" t="s">
        <v>132</v>
      </c>
      <c r="E165" s="135" t="s">
        <v>5</v>
      </c>
      <c r="F165" s="136" t="s">
        <v>279</v>
      </c>
      <c r="H165" s="137">
        <v>94</v>
      </c>
      <c r="I165" s="138"/>
      <c r="L165" s="134"/>
      <c r="M165" s="139"/>
      <c r="N165" s="140"/>
      <c r="O165" s="140"/>
      <c r="P165" s="140"/>
      <c r="Q165" s="140"/>
      <c r="R165" s="140"/>
      <c r="S165" s="140"/>
      <c r="T165" s="141"/>
      <c r="AT165" s="135" t="s">
        <v>132</v>
      </c>
      <c r="AU165" s="135" t="s">
        <v>81</v>
      </c>
      <c r="AV165" s="7" t="s">
        <v>81</v>
      </c>
      <c r="AW165" s="7" t="s">
        <v>35</v>
      </c>
      <c r="AX165" s="7" t="s">
        <v>71</v>
      </c>
      <c r="AY165" s="135" t="s">
        <v>121</v>
      </c>
    </row>
    <row r="166" spans="2:65" s="7" customFormat="1">
      <c r="B166" s="134"/>
      <c r="D166" s="130" t="s">
        <v>132</v>
      </c>
      <c r="E166" s="135" t="s">
        <v>5</v>
      </c>
      <c r="F166" s="136" t="s">
        <v>280</v>
      </c>
      <c r="H166" s="137">
        <v>100</v>
      </c>
      <c r="I166" s="138"/>
      <c r="L166" s="134"/>
      <c r="M166" s="139"/>
      <c r="N166" s="140"/>
      <c r="O166" s="140"/>
      <c r="P166" s="140"/>
      <c r="Q166" s="140"/>
      <c r="R166" s="140"/>
      <c r="S166" s="140"/>
      <c r="T166" s="141"/>
      <c r="AT166" s="135" t="s">
        <v>132</v>
      </c>
      <c r="AU166" s="135" t="s">
        <v>81</v>
      </c>
      <c r="AV166" s="7" t="s">
        <v>81</v>
      </c>
      <c r="AW166" s="7" t="s">
        <v>35</v>
      </c>
      <c r="AX166" s="7" t="s">
        <v>71</v>
      </c>
      <c r="AY166" s="135" t="s">
        <v>121</v>
      </c>
    </row>
    <row r="167" spans="2:65" s="6" customFormat="1" ht="29.85" customHeight="1">
      <c r="B167" s="103"/>
      <c r="D167" s="114" t="s">
        <v>70</v>
      </c>
      <c r="E167" s="115" t="s">
        <v>167</v>
      </c>
      <c r="F167" s="115" t="s">
        <v>281</v>
      </c>
      <c r="I167" s="106"/>
      <c r="J167" s="116">
        <f>BK167</f>
        <v>0</v>
      </c>
      <c r="L167" s="103"/>
      <c r="M167" s="108"/>
      <c r="N167" s="109"/>
      <c r="O167" s="109"/>
      <c r="P167" s="110">
        <f>SUM(P168:P169)</f>
        <v>0</v>
      </c>
      <c r="Q167" s="109"/>
      <c r="R167" s="110">
        <f>SUM(R168:R169)</f>
        <v>0</v>
      </c>
      <c r="S167" s="109"/>
      <c r="T167" s="111">
        <f>SUM(T168:T169)</f>
        <v>0</v>
      </c>
      <c r="AR167" s="104" t="s">
        <v>79</v>
      </c>
      <c r="AT167" s="112" t="s">
        <v>70</v>
      </c>
      <c r="AU167" s="112" t="s">
        <v>79</v>
      </c>
      <c r="AY167" s="104" t="s">
        <v>121</v>
      </c>
      <c r="BK167" s="113">
        <f>SUM(BK168:BK169)</f>
        <v>0</v>
      </c>
    </row>
    <row r="168" spans="2:65" s="1" customFormat="1" ht="44.25" customHeight="1">
      <c r="B168" s="117"/>
      <c r="C168" s="118" t="s">
        <v>282</v>
      </c>
      <c r="D168" s="118" t="s">
        <v>123</v>
      </c>
      <c r="E168" s="119" t="s">
        <v>283</v>
      </c>
      <c r="F168" s="120" t="s">
        <v>284</v>
      </c>
      <c r="G168" s="121" t="s">
        <v>285</v>
      </c>
      <c r="H168" s="122">
        <v>8</v>
      </c>
      <c r="I168" s="123"/>
      <c r="J168" s="124">
        <f>ROUND(I168*H168,2)</f>
        <v>0</v>
      </c>
      <c r="K168" s="120" t="s">
        <v>127</v>
      </c>
      <c r="L168" s="21"/>
      <c r="M168" s="125" t="s">
        <v>5</v>
      </c>
      <c r="N168" s="126" t="s">
        <v>42</v>
      </c>
      <c r="O168" s="22"/>
      <c r="P168" s="127">
        <f>O168*H168</f>
        <v>0</v>
      </c>
      <c r="Q168" s="127">
        <v>0</v>
      </c>
      <c r="R168" s="127">
        <f>Q168*H168</f>
        <v>0</v>
      </c>
      <c r="S168" s="127">
        <v>0</v>
      </c>
      <c r="T168" s="128">
        <f>S168*H168</f>
        <v>0</v>
      </c>
      <c r="AR168" s="10" t="s">
        <v>128</v>
      </c>
      <c r="AT168" s="10" t="s">
        <v>123</v>
      </c>
      <c r="AU168" s="10" t="s">
        <v>81</v>
      </c>
      <c r="AY168" s="10" t="s">
        <v>121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10" t="s">
        <v>79</v>
      </c>
      <c r="BK168" s="129">
        <f>ROUND(I168*H168,2)</f>
        <v>0</v>
      </c>
      <c r="BL168" s="10" t="s">
        <v>128</v>
      </c>
      <c r="BM168" s="10" t="s">
        <v>286</v>
      </c>
    </row>
    <row r="169" spans="2:65" s="1" customFormat="1" ht="44.25" customHeight="1">
      <c r="B169" s="117"/>
      <c r="C169" s="118" t="s">
        <v>287</v>
      </c>
      <c r="D169" s="118" t="s">
        <v>123</v>
      </c>
      <c r="E169" s="119" t="s">
        <v>288</v>
      </c>
      <c r="F169" s="120" t="s">
        <v>284</v>
      </c>
      <c r="G169" s="121" t="s">
        <v>285</v>
      </c>
      <c r="H169" s="122">
        <v>6</v>
      </c>
      <c r="I169" s="123"/>
      <c r="J169" s="124">
        <f>ROUND(I169*H169,2)</f>
        <v>0</v>
      </c>
      <c r="K169" s="120" t="s">
        <v>127</v>
      </c>
      <c r="L169" s="21"/>
      <c r="M169" s="125" t="s">
        <v>5</v>
      </c>
      <c r="N169" s="126" t="s">
        <v>42</v>
      </c>
      <c r="O169" s="22"/>
      <c r="P169" s="127">
        <f>O169*H169</f>
        <v>0</v>
      </c>
      <c r="Q169" s="127">
        <v>0</v>
      </c>
      <c r="R169" s="127">
        <f>Q169*H169</f>
        <v>0</v>
      </c>
      <c r="S169" s="127">
        <v>0</v>
      </c>
      <c r="T169" s="128">
        <f>S169*H169</f>
        <v>0</v>
      </c>
      <c r="AR169" s="10" t="s">
        <v>128</v>
      </c>
      <c r="AT169" s="10" t="s">
        <v>123</v>
      </c>
      <c r="AU169" s="10" t="s">
        <v>81</v>
      </c>
      <c r="AY169" s="10" t="s">
        <v>121</v>
      </c>
      <c r="BE169" s="129">
        <f>IF(N169="základní",J169,0)</f>
        <v>0</v>
      </c>
      <c r="BF169" s="129">
        <f>IF(N169="snížená",J169,0)</f>
        <v>0</v>
      </c>
      <c r="BG169" s="129">
        <f>IF(N169="zákl. přenesená",J169,0)</f>
        <v>0</v>
      </c>
      <c r="BH169" s="129">
        <f>IF(N169="sníž. přenesená",J169,0)</f>
        <v>0</v>
      </c>
      <c r="BI169" s="129">
        <f>IF(N169="nulová",J169,0)</f>
        <v>0</v>
      </c>
      <c r="BJ169" s="10" t="s">
        <v>79</v>
      </c>
      <c r="BK169" s="129">
        <f>ROUND(I169*H169,2)</f>
        <v>0</v>
      </c>
      <c r="BL169" s="10" t="s">
        <v>128</v>
      </c>
      <c r="BM169" s="10" t="s">
        <v>289</v>
      </c>
    </row>
    <row r="170" spans="2:65" s="6" customFormat="1" ht="29.85" customHeight="1">
      <c r="B170" s="103"/>
      <c r="D170" s="114" t="s">
        <v>70</v>
      </c>
      <c r="E170" s="115" t="s">
        <v>173</v>
      </c>
      <c r="F170" s="115" t="s">
        <v>290</v>
      </c>
      <c r="I170" s="106"/>
      <c r="J170" s="116">
        <f>BK170</f>
        <v>0</v>
      </c>
      <c r="L170" s="103"/>
      <c r="M170" s="108"/>
      <c r="N170" s="109"/>
      <c r="O170" s="109"/>
      <c r="P170" s="110">
        <f>SUM(P171:P190)</f>
        <v>0</v>
      </c>
      <c r="Q170" s="109"/>
      <c r="R170" s="110">
        <f>SUM(R171:R190)</f>
        <v>0</v>
      </c>
      <c r="S170" s="109"/>
      <c r="T170" s="111">
        <f>SUM(T171:T190)</f>
        <v>0</v>
      </c>
      <c r="AR170" s="104" t="s">
        <v>79</v>
      </c>
      <c r="AT170" s="112" t="s">
        <v>70</v>
      </c>
      <c r="AU170" s="112" t="s">
        <v>79</v>
      </c>
      <c r="AY170" s="104" t="s">
        <v>121</v>
      </c>
      <c r="BK170" s="113">
        <f>SUM(BK171:BK190)</f>
        <v>0</v>
      </c>
    </row>
    <row r="171" spans="2:65" s="1" customFormat="1" ht="31.5" customHeight="1">
      <c r="B171" s="117"/>
      <c r="C171" s="118" t="s">
        <v>291</v>
      </c>
      <c r="D171" s="118" t="s">
        <v>123</v>
      </c>
      <c r="E171" s="119" t="s">
        <v>292</v>
      </c>
      <c r="F171" s="120" t="s">
        <v>293</v>
      </c>
      <c r="G171" s="121" t="s">
        <v>285</v>
      </c>
      <c r="H171" s="122">
        <v>19</v>
      </c>
      <c r="I171" s="123"/>
      <c r="J171" s="124">
        <f>ROUND(I171*H171,2)</f>
        <v>0</v>
      </c>
      <c r="K171" s="120" t="s">
        <v>127</v>
      </c>
      <c r="L171" s="21"/>
      <c r="M171" s="125" t="s">
        <v>5</v>
      </c>
      <c r="N171" s="126" t="s">
        <v>42</v>
      </c>
      <c r="O171" s="22"/>
      <c r="P171" s="127">
        <f>O171*H171</f>
        <v>0</v>
      </c>
      <c r="Q171" s="127">
        <v>0</v>
      </c>
      <c r="R171" s="127">
        <f>Q171*H171</f>
        <v>0</v>
      </c>
      <c r="S171" s="127">
        <v>0</v>
      </c>
      <c r="T171" s="128">
        <f>S171*H171</f>
        <v>0</v>
      </c>
      <c r="AR171" s="10" t="s">
        <v>128</v>
      </c>
      <c r="AT171" s="10" t="s">
        <v>123</v>
      </c>
      <c r="AU171" s="10" t="s">
        <v>81</v>
      </c>
      <c r="AY171" s="10" t="s">
        <v>121</v>
      </c>
      <c r="BE171" s="129">
        <f>IF(N171="základní",J171,0)</f>
        <v>0</v>
      </c>
      <c r="BF171" s="129">
        <f>IF(N171="snížená",J171,0)</f>
        <v>0</v>
      </c>
      <c r="BG171" s="129">
        <f>IF(N171="zákl. přenesená",J171,0)</f>
        <v>0</v>
      </c>
      <c r="BH171" s="129">
        <f>IF(N171="sníž. přenesená",J171,0)</f>
        <v>0</v>
      </c>
      <c r="BI171" s="129">
        <f>IF(N171="nulová",J171,0)</f>
        <v>0</v>
      </c>
      <c r="BJ171" s="10" t="s">
        <v>79</v>
      </c>
      <c r="BK171" s="129">
        <f>ROUND(I171*H171,2)</f>
        <v>0</v>
      </c>
      <c r="BL171" s="10" t="s">
        <v>128</v>
      </c>
      <c r="BM171" s="10" t="s">
        <v>294</v>
      </c>
    </row>
    <row r="172" spans="2:65" s="1" customFormat="1" ht="57" customHeight="1">
      <c r="B172" s="117"/>
      <c r="C172" s="118" t="s">
        <v>295</v>
      </c>
      <c r="D172" s="118" t="s">
        <v>123</v>
      </c>
      <c r="E172" s="119" t="s">
        <v>296</v>
      </c>
      <c r="F172" s="120" t="s">
        <v>297</v>
      </c>
      <c r="G172" s="121" t="s">
        <v>285</v>
      </c>
      <c r="H172" s="122">
        <v>13</v>
      </c>
      <c r="I172" s="123"/>
      <c r="J172" s="124">
        <f>ROUND(I172*H172,2)</f>
        <v>0</v>
      </c>
      <c r="K172" s="120" t="s">
        <v>127</v>
      </c>
      <c r="L172" s="21"/>
      <c r="M172" s="125" t="s">
        <v>5</v>
      </c>
      <c r="N172" s="126" t="s">
        <v>42</v>
      </c>
      <c r="O172" s="22"/>
      <c r="P172" s="127">
        <f>O172*H172</f>
        <v>0</v>
      </c>
      <c r="Q172" s="127">
        <v>0</v>
      </c>
      <c r="R172" s="127">
        <f>Q172*H172</f>
        <v>0</v>
      </c>
      <c r="S172" s="127">
        <v>0</v>
      </c>
      <c r="T172" s="128">
        <f>S172*H172</f>
        <v>0</v>
      </c>
      <c r="AR172" s="10" t="s">
        <v>128</v>
      </c>
      <c r="AT172" s="10" t="s">
        <v>123</v>
      </c>
      <c r="AU172" s="10" t="s">
        <v>81</v>
      </c>
      <c r="AY172" s="10" t="s">
        <v>121</v>
      </c>
      <c r="BE172" s="129">
        <f>IF(N172="základní",J172,0)</f>
        <v>0</v>
      </c>
      <c r="BF172" s="129">
        <f>IF(N172="snížená",J172,0)</f>
        <v>0</v>
      </c>
      <c r="BG172" s="129">
        <f>IF(N172="zákl. přenesená",J172,0)</f>
        <v>0</v>
      </c>
      <c r="BH172" s="129">
        <f>IF(N172="sníž. přenesená",J172,0)</f>
        <v>0</v>
      </c>
      <c r="BI172" s="129">
        <f>IF(N172="nulová",J172,0)</f>
        <v>0</v>
      </c>
      <c r="BJ172" s="10" t="s">
        <v>79</v>
      </c>
      <c r="BK172" s="129">
        <f>ROUND(I172*H172,2)</f>
        <v>0</v>
      </c>
      <c r="BL172" s="10" t="s">
        <v>128</v>
      </c>
      <c r="BM172" s="10" t="s">
        <v>298</v>
      </c>
    </row>
    <row r="173" spans="2:65" s="1" customFormat="1" ht="57" customHeight="1">
      <c r="B173" s="117"/>
      <c r="C173" s="118" t="s">
        <v>299</v>
      </c>
      <c r="D173" s="118" t="s">
        <v>123</v>
      </c>
      <c r="E173" s="119" t="s">
        <v>300</v>
      </c>
      <c r="F173" s="120" t="s">
        <v>301</v>
      </c>
      <c r="G173" s="121" t="s">
        <v>195</v>
      </c>
      <c r="H173" s="122">
        <v>114.892</v>
      </c>
      <c r="I173" s="123"/>
      <c r="J173" s="124">
        <f>ROUND(I173*H173,2)</f>
        <v>0</v>
      </c>
      <c r="K173" s="120" t="s">
        <v>127</v>
      </c>
      <c r="L173" s="21"/>
      <c r="M173" s="125" t="s">
        <v>5</v>
      </c>
      <c r="N173" s="126" t="s">
        <v>42</v>
      </c>
      <c r="O173" s="22"/>
      <c r="P173" s="127">
        <f>O173*H173</f>
        <v>0</v>
      </c>
      <c r="Q173" s="127">
        <v>0</v>
      </c>
      <c r="R173" s="127">
        <f>Q173*H173</f>
        <v>0</v>
      </c>
      <c r="S173" s="127">
        <v>0</v>
      </c>
      <c r="T173" s="128">
        <f>S173*H173</f>
        <v>0</v>
      </c>
      <c r="AR173" s="10" t="s">
        <v>128</v>
      </c>
      <c r="AT173" s="10" t="s">
        <v>123</v>
      </c>
      <c r="AU173" s="10" t="s">
        <v>81</v>
      </c>
      <c r="AY173" s="10" t="s">
        <v>121</v>
      </c>
      <c r="BE173" s="129">
        <f>IF(N173="základní",J173,0)</f>
        <v>0</v>
      </c>
      <c r="BF173" s="129">
        <f>IF(N173="snížená",J173,0)</f>
        <v>0</v>
      </c>
      <c r="BG173" s="129">
        <f>IF(N173="zákl. přenesená",J173,0)</f>
        <v>0</v>
      </c>
      <c r="BH173" s="129">
        <f>IF(N173="sníž. přenesená",J173,0)</f>
        <v>0</v>
      </c>
      <c r="BI173" s="129">
        <f>IF(N173="nulová",J173,0)</f>
        <v>0</v>
      </c>
      <c r="BJ173" s="10" t="s">
        <v>79</v>
      </c>
      <c r="BK173" s="129">
        <f>ROUND(I173*H173,2)</f>
        <v>0</v>
      </c>
      <c r="BL173" s="10" t="s">
        <v>128</v>
      </c>
      <c r="BM173" s="10" t="s">
        <v>302</v>
      </c>
    </row>
    <row r="174" spans="2:65" s="7" customFormat="1">
      <c r="B174" s="134"/>
      <c r="D174" s="130" t="s">
        <v>132</v>
      </c>
      <c r="E174" s="135" t="s">
        <v>5</v>
      </c>
      <c r="F174" s="136" t="s">
        <v>303</v>
      </c>
      <c r="H174" s="137">
        <v>23</v>
      </c>
      <c r="I174" s="138"/>
      <c r="L174" s="134"/>
      <c r="M174" s="139"/>
      <c r="N174" s="140"/>
      <c r="O174" s="140"/>
      <c r="P174" s="140"/>
      <c r="Q174" s="140"/>
      <c r="R174" s="140"/>
      <c r="S174" s="140"/>
      <c r="T174" s="141"/>
      <c r="AT174" s="135" t="s">
        <v>132</v>
      </c>
      <c r="AU174" s="135" t="s">
        <v>81</v>
      </c>
      <c r="AV174" s="7" t="s">
        <v>81</v>
      </c>
      <c r="AW174" s="7" t="s">
        <v>35</v>
      </c>
      <c r="AX174" s="7" t="s">
        <v>71</v>
      </c>
      <c r="AY174" s="135" t="s">
        <v>121</v>
      </c>
    </row>
    <row r="175" spans="2:65" s="7" customFormat="1">
      <c r="B175" s="134"/>
      <c r="D175" s="130" t="s">
        <v>132</v>
      </c>
      <c r="E175" s="135" t="s">
        <v>5</v>
      </c>
      <c r="F175" s="136" t="s">
        <v>304</v>
      </c>
      <c r="H175" s="137">
        <v>56</v>
      </c>
      <c r="I175" s="138"/>
      <c r="L175" s="134"/>
      <c r="M175" s="139"/>
      <c r="N175" s="140"/>
      <c r="O175" s="140"/>
      <c r="P175" s="140"/>
      <c r="Q175" s="140"/>
      <c r="R175" s="140"/>
      <c r="S175" s="140"/>
      <c r="T175" s="141"/>
      <c r="AT175" s="135" t="s">
        <v>132</v>
      </c>
      <c r="AU175" s="135" t="s">
        <v>81</v>
      </c>
      <c r="AV175" s="7" t="s">
        <v>81</v>
      </c>
      <c r="AW175" s="7" t="s">
        <v>35</v>
      </c>
      <c r="AX175" s="7" t="s">
        <v>71</v>
      </c>
      <c r="AY175" s="135" t="s">
        <v>121</v>
      </c>
    </row>
    <row r="176" spans="2:65" s="7" customFormat="1">
      <c r="B176" s="134"/>
      <c r="D176" s="130" t="s">
        <v>132</v>
      </c>
      <c r="E176" s="135" t="s">
        <v>5</v>
      </c>
      <c r="F176" s="136" t="s">
        <v>305</v>
      </c>
      <c r="H176" s="137">
        <v>0.79200000000000004</v>
      </c>
      <c r="I176" s="138"/>
      <c r="L176" s="134"/>
      <c r="M176" s="139"/>
      <c r="N176" s="140"/>
      <c r="O176" s="140"/>
      <c r="P176" s="140"/>
      <c r="Q176" s="140"/>
      <c r="R176" s="140"/>
      <c r="S176" s="140"/>
      <c r="T176" s="141"/>
      <c r="AT176" s="135" t="s">
        <v>132</v>
      </c>
      <c r="AU176" s="135" t="s">
        <v>81</v>
      </c>
      <c r="AV176" s="7" t="s">
        <v>81</v>
      </c>
      <c r="AW176" s="7" t="s">
        <v>35</v>
      </c>
      <c r="AX176" s="7" t="s">
        <v>71</v>
      </c>
      <c r="AY176" s="135" t="s">
        <v>121</v>
      </c>
    </row>
    <row r="177" spans="2:65" s="7" customFormat="1">
      <c r="B177" s="134"/>
      <c r="D177" s="130" t="s">
        <v>132</v>
      </c>
      <c r="E177" s="135" t="s">
        <v>5</v>
      </c>
      <c r="F177" s="136" t="s">
        <v>306</v>
      </c>
      <c r="H177" s="137">
        <v>22.5</v>
      </c>
      <c r="I177" s="138"/>
      <c r="L177" s="134"/>
      <c r="M177" s="139"/>
      <c r="N177" s="140"/>
      <c r="O177" s="140"/>
      <c r="P177" s="140"/>
      <c r="Q177" s="140"/>
      <c r="R177" s="140"/>
      <c r="S177" s="140"/>
      <c r="T177" s="141"/>
      <c r="AT177" s="135" t="s">
        <v>132</v>
      </c>
      <c r="AU177" s="135" t="s">
        <v>81</v>
      </c>
      <c r="AV177" s="7" t="s">
        <v>81</v>
      </c>
      <c r="AW177" s="7" t="s">
        <v>35</v>
      </c>
      <c r="AX177" s="7" t="s">
        <v>71</v>
      </c>
      <c r="AY177" s="135" t="s">
        <v>121</v>
      </c>
    </row>
    <row r="178" spans="2:65" s="7" customFormat="1">
      <c r="B178" s="134"/>
      <c r="D178" s="130" t="s">
        <v>132</v>
      </c>
      <c r="E178" s="135" t="s">
        <v>5</v>
      </c>
      <c r="F178" s="136" t="s">
        <v>307</v>
      </c>
      <c r="H178" s="137">
        <v>2.7</v>
      </c>
      <c r="I178" s="138"/>
      <c r="L178" s="134"/>
      <c r="M178" s="139"/>
      <c r="N178" s="140"/>
      <c r="O178" s="140"/>
      <c r="P178" s="140"/>
      <c r="Q178" s="140"/>
      <c r="R178" s="140"/>
      <c r="S178" s="140"/>
      <c r="T178" s="141"/>
      <c r="AT178" s="135" t="s">
        <v>132</v>
      </c>
      <c r="AU178" s="135" t="s">
        <v>81</v>
      </c>
      <c r="AV178" s="7" t="s">
        <v>81</v>
      </c>
      <c r="AW178" s="7" t="s">
        <v>35</v>
      </c>
      <c r="AX178" s="7" t="s">
        <v>71</v>
      </c>
      <c r="AY178" s="135" t="s">
        <v>121</v>
      </c>
    </row>
    <row r="179" spans="2:65" s="7" customFormat="1">
      <c r="B179" s="134"/>
      <c r="D179" s="130" t="s">
        <v>132</v>
      </c>
      <c r="E179" s="135" t="s">
        <v>5</v>
      </c>
      <c r="F179" s="136" t="s">
        <v>308</v>
      </c>
      <c r="H179" s="137">
        <v>1.4</v>
      </c>
      <c r="I179" s="138"/>
      <c r="L179" s="134"/>
      <c r="M179" s="139"/>
      <c r="N179" s="140"/>
      <c r="O179" s="140"/>
      <c r="P179" s="140"/>
      <c r="Q179" s="140"/>
      <c r="R179" s="140"/>
      <c r="S179" s="140"/>
      <c r="T179" s="141"/>
      <c r="AT179" s="135" t="s">
        <v>132</v>
      </c>
      <c r="AU179" s="135" t="s">
        <v>81</v>
      </c>
      <c r="AV179" s="7" t="s">
        <v>81</v>
      </c>
      <c r="AW179" s="7" t="s">
        <v>35</v>
      </c>
      <c r="AX179" s="7" t="s">
        <v>71</v>
      </c>
      <c r="AY179" s="135" t="s">
        <v>121</v>
      </c>
    </row>
    <row r="180" spans="2:65" s="7" customFormat="1">
      <c r="B180" s="134"/>
      <c r="D180" s="130" t="s">
        <v>132</v>
      </c>
      <c r="E180" s="135" t="s">
        <v>5</v>
      </c>
      <c r="F180" s="136" t="s">
        <v>309</v>
      </c>
      <c r="H180" s="137">
        <v>3.25</v>
      </c>
      <c r="I180" s="138"/>
      <c r="L180" s="134"/>
      <c r="M180" s="139"/>
      <c r="N180" s="140"/>
      <c r="O180" s="140"/>
      <c r="P180" s="140"/>
      <c r="Q180" s="140"/>
      <c r="R180" s="140"/>
      <c r="S180" s="140"/>
      <c r="T180" s="141"/>
      <c r="AT180" s="135" t="s">
        <v>132</v>
      </c>
      <c r="AU180" s="135" t="s">
        <v>81</v>
      </c>
      <c r="AV180" s="7" t="s">
        <v>81</v>
      </c>
      <c r="AW180" s="7" t="s">
        <v>35</v>
      </c>
      <c r="AX180" s="7" t="s">
        <v>71</v>
      </c>
      <c r="AY180" s="135" t="s">
        <v>121</v>
      </c>
    </row>
    <row r="181" spans="2:65" s="7" customFormat="1">
      <c r="B181" s="134"/>
      <c r="D181" s="142" t="s">
        <v>132</v>
      </c>
      <c r="E181" s="143" t="s">
        <v>5</v>
      </c>
      <c r="F181" s="144" t="s">
        <v>310</v>
      </c>
      <c r="H181" s="145">
        <v>5.25</v>
      </c>
      <c r="I181" s="138"/>
      <c r="L181" s="134"/>
      <c r="M181" s="139"/>
      <c r="N181" s="140"/>
      <c r="O181" s="140"/>
      <c r="P181" s="140"/>
      <c r="Q181" s="140"/>
      <c r="R181" s="140"/>
      <c r="S181" s="140"/>
      <c r="T181" s="141"/>
      <c r="AT181" s="135" t="s">
        <v>132</v>
      </c>
      <c r="AU181" s="135" t="s">
        <v>81</v>
      </c>
      <c r="AV181" s="7" t="s">
        <v>81</v>
      </c>
      <c r="AW181" s="7" t="s">
        <v>35</v>
      </c>
      <c r="AX181" s="7" t="s">
        <v>71</v>
      </c>
      <c r="AY181" s="135" t="s">
        <v>121</v>
      </c>
    </row>
    <row r="182" spans="2:65" s="1" customFormat="1" ht="57" customHeight="1">
      <c r="B182" s="117"/>
      <c r="C182" s="118" t="s">
        <v>311</v>
      </c>
      <c r="D182" s="118" t="s">
        <v>123</v>
      </c>
      <c r="E182" s="119" t="s">
        <v>312</v>
      </c>
      <c r="F182" s="120" t="s">
        <v>301</v>
      </c>
      <c r="G182" s="121" t="s">
        <v>195</v>
      </c>
      <c r="H182" s="122">
        <v>114.892</v>
      </c>
      <c r="I182" s="123"/>
      <c r="J182" s="124">
        <f>ROUND(I182*H182,2)</f>
        <v>0</v>
      </c>
      <c r="K182" s="120" t="s">
        <v>127</v>
      </c>
      <c r="L182" s="21"/>
      <c r="M182" s="125" t="s">
        <v>5</v>
      </c>
      <c r="N182" s="126" t="s">
        <v>42</v>
      </c>
      <c r="O182" s="22"/>
      <c r="P182" s="127">
        <f>O182*H182</f>
        <v>0</v>
      </c>
      <c r="Q182" s="127">
        <v>0</v>
      </c>
      <c r="R182" s="127">
        <f>Q182*H182</f>
        <v>0</v>
      </c>
      <c r="S182" s="127">
        <v>0</v>
      </c>
      <c r="T182" s="128">
        <f>S182*H182</f>
        <v>0</v>
      </c>
      <c r="AR182" s="10" t="s">
        <v>128</v>
      </c>
      <c r="AT182" s="10" t="s">
        <v>123</v>
      </c>
      <c r="AU182" s="10" t="s">
        <v>81</v>
      </c>
      <c r="AY182" s="10" t="s">
        <v>121</v>
      </c>
      <c r="BE182" s="129">
        <f>IF(N182="základní",J182,0)</f>
        <v>0</v>
      </c>
      <c r="BF182" s="129">
        <f>IF(N182="snížená",J182,0)</f>
        <v>0</v>
      </c>
      <c r="BG182" s="129">
        <f>IF(N182="zákl. přenesená",J182,0)</f>
        <v>0</v>
      </c>
      <c r="BH182" s="129">
        <f>IF(N182="sníž. přenesená",J182,0)</f>
        <v>0</v>
      </c>
      <c r="BI182" s="129">
        <f>IF(N182="nulová",J182,0)</f>
        <v>0</v>
      </c>
      <c r="BJ182" s="10" t="s">
        <v>79</v>
      </c>
      <c r="BK182" s="129">
        <f>ROUND(I182*H182,2)</f>
        <v>0</v>
      </c>
      <c r="BL182" s="10" t="s">
        <v>128</v>
      </c>
      <c r="BM182" s="10" t="s">
        <v>313</v>
      </c>
    </row>
    <row r="183" spans="2:65" s="1" customFormat="1" ht="57" customHeight="1">
      <c r="B183" s="117"/>
      <c r="C183" s="118" t="s">
        <v>314</v>
      </c>
      <c r="D183" s="118" t="s">
        <v>123</v>
      </c>
      <c r="E183" s="119" t="s">
        <v>315</v>
      </c>
      <c r="F183" s="120" t="s">
        <v>316</v>
      </c>
      <c r="G183" s="121" t="s">
        <v>154</v>
      </c>
      <c r="H183" s="122">
        <v>14</v>
      </c>
      <c r="I183" s="123"/>
      <c r="J183" s="124">
        <f>ROUND(I183*H183,2)</f>
        <v>0</v>
      </c>
      <c r="K183" s="120" t="s">
        <v>127</v>
      </c>
      <c r="L183" s="21"/>
      <c r="M183" s="125" t="s">
        <v>5</v>
      </c>
      <c r="N183" s="126" t="s">
        <v>42</v>
      </c>
      <c r="O183" s="22"/>
      <c r="P183" s="127">
        <f>O183*H183</f>
        <v>0</v>
      </c>
      <c r="Q183" s="127">
        <v>0</v>
      </c>
      <c r="R183" s="127">
        <f>Q183*H183</f>
        <v>0</v>
      </c>
      <c r="S183" s="127">
        <v>0</v>
      </c>
      <c r="T183" s="128">
        <f>S183*H183</f>
        <v>0</v>
      </c>
      <c r="AR183" s="10" t="s">
        <v>128</v>
      </c>
      <c r="AT183" s="10" t="s">
        <v>123</v>
      </c>
      <c r="AU183" s="10" t="s">
        <v>81</v>
      </c>
      <c r="AY183" s="10" t="s">
        <v>121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10" t="s">
        <v>79</v>
      </c>
      <c r="BK183" s="129">
        <f>ROUND(I183*H183,2)</f>
        <v>0</v>
      </c>
      <c r="BL183" s="10" t="s">
        <v>128</v>
      </c>
      <c r="BM183" s="10" t="s">
        <v>317</v>
      </c>
    </row>
    <row r="184" spans="2:65" s="7" customFormat="1">
      <c r="B184" s="134"/>
      <c r="D184" s="142" t="s">
        <v>132</v>
      </c>
      <c r="E184" s="143" t="s">
        <v>5</v>
      </c>
      <c r="F184" s="144" t="s">
        <v>318</v>
      </c>
      <c r="H184" s="145">
        <v>14</v>
      </c>
      <c r="I184" s="138"/>
      <c r="L184" s="134"/>
      <c r="M184" s="139"/>
      <c r="N184" s="140"/>
      <c r="O184" s="140"/>
      <c r="P184" s="140"/>
      <c r="Q184" s="140"/>
      <c r="R184" s="140"/>
      <c r="S184" s="140"/>
      <c r="T184" s="141"/>
      <c r="AT184" s="135" t="s">
        <v>132</v>
      </c>
      <c r="AU184" s="135" t="s">
        <v>81</v>
      </c>
      <c r="AV184" s="7" t="s">
        <v>81</v>
      </c>
      <c r="AW184" s="7" t="s">
        <v>35</v>
      </c>
      <c r="AX184" s="7" t="s">
        <v>79</v>
      </c>
      <c r="AY184" s="135" t="s">
        <v>121</v>
      </c>
    </row>
    <row r="185" spans="2:65" s="1" customFormat="1" ht="69.75" customHeight="1">
      <c r="B185" s="117"/>
      <c r="C185" s="118" t="s">
        <v>319</v>
      </c>
      <c r="D185" s="118" t="s">
        <v>123</v>
      </c>
      <c r="E185" s="119" t="s">
        <v>320</v>
      </c>
      <c r="F185" s="120" t="s">
        <v>321</v>
      </c>
      <c r="G185" s="121" t="s">
        <v>154</v>
      </c>
      <c r="H185" s="122">
        <v>991</v>
      </c>
      <c r="I185" s="123"/>
      <c r="J185" s="124">
        <f>ROUND(I185*H185,2)</f>
        <v>0</v>
      </c>
      <c r="K185" s="120" t="s">
        <v>127</v>
      </c>
      <c r="L185" s="21"/>
      <c r="M185" s="125" t="s">
        <v>5</v>
      </c>
      <c r="N185" s="126" t="s">
        <v>42</v>
      </c>
      <c r="O185" s="22"/>
      <c r="P185" s="127">
        <f>O185*H185</f>
        <v>0</v>
      </c>
      <c r="Q185" s="127">
        <v>0</v>
      </c>
      <c r="R185" s="127">
        <f>Q185*H185</f>
        <v>0</v>
      </c>
      <c r="S185" s="127">
        <v>0</v>
      </c>
      <c r="T185" s="128">
        <f>S185*H185</f>
        <v>0</v>
      </c>
      <c r="AR185" s="10" t="s">
        <v>128</v>
      </c>
      <c r="AT185" s="10" t="s">
        <v>123</v>
      </c>
      <c r="AU185" s="10" t="s">
        <v>81</v>
      </c>
      <c r="AY185" s="10" t="s">
        <v>121</v>
      </c>
      <c r="BE185" s="129">
        <f>IF(N185="základní",J185,0)</f>
        <v>0</v>
      </c>
      <c r="BF185" s="129">
        <f>IF(N185="snížená",J185,0)</f>
        <v>0</v>
      </c>
      <c r="BG185" s="129">
        <f>IF(N185="zákl. přenesená",J185,0)</f>
        <v>0</v>
      </c>
      <c r="BH185" s="129">
        <f>IF(N185="sníž. přenesená",J185,0)</f>
        <v>0</v>
      </c>
      <c r="BI185" s="129">
        <f>IF(N185="nulová",J185,0)</f>
        <v>0</v>
      </c>
      <c r="BJ185" s="10" t="s">
        <v>79</v>
      </c>
      <c r="BK185" s="129">
        <f>ROUND(I185*H185,2)</f>
        <v>0</v>
      </c>
      <c r="BL185" s="10" t="s">
        <v>128</v>
      </c>
      <c r="BM185" s="10" t="s">
        <v>322</v>
      </c>
    </row>
    <row r="186" spans="2:65" s="7" customFormat="1">
      <c r="B186" s="134"/>
      <c r="D186" s="142" t="s">
        <v>132</v>
      </c>
      <c r="E186" s="143" t="s">
        <v>5</v>
      </c>
      <c r="F186" s="144" t="s">
        <v>323</v>
      </c>
      <c r="H186" s="145">
        <v>991</v>
      </c>
      <c r="I186" s="138"/>
      <c r="L186" s="134"/>
      <c r="M186" s="139"/>
      <c r="N186" s="140"/>
      <c r="O186" s="140"/>
      <c r="P186" s="140"/>
      <c r="Q186" s="140"/>
      <c r="R186" s="140"/>
      <c r="S186" s="140"/>
      <c r="T186" s="141"/>
      <c r="AT186" s="135" t="s">
        <v>132</v>
      </c>
      <c r="AU186" s="135" t="s">
        <v>81</v>
      </c>
      <c r="AV186" s="7" t="s">
        <v>81</v>
      </c>
      <c r="AW186" s="7" t="s">
        <v>35</v>
      </c>
      <c r="AX186" s="7" t="s">
        <v>79</v>
      </c>
      <c r="AY186" s="135" t="s">
        <v>121</v>
      </c>
    </row>
    <row r="187" spans="2:65" s="1" customFormat="1" ht="69.75" customHeight="1">
      <c r="B187" s="117"/>
      <c r="C187" s="118" t="s">
        <v>324</v>
      </c>
      <c r="D187" s="118" t="s">
        <v>123</v>
      </c>
      <c r="E187" s="119" t="s">
        <v>325</v>
      </c>
      <c r="F187" s="120" t="s">
        <v>321</v>
      </c>
      <c r="G187" s="121" t="s">
        <v>154</v>
      </c>
      <c r="H187" s="122">
        <v>26</v>
      </c>
      <c r="I187" s="123"/>
      <c r="J187" s="124">
        <f>ROUND(I187*H187,2)</f>
        <v>0</v>
      </c>
      <c r="K187" s="120" t="s">
        <v>127</v>
      </c>
      <c r="L187" s="21"/>
      <c r="M187" s="125" t="s">
        <v>5</v>
      </c>
      <c r="N187" s="126" t="s">
        <v>42</v>
      </c>
      <c r="O187" s="22"/>
      <c r="P187" s="127">
        <f>O187*H187</f>
        <v>0</v>
      </c>
      <c r="Q187" s="127">
        <v>0</v>
      </c>
      <c r="R187" s="127">
        <f>Q187*H187</f>
        <v>0</v>
      </c>
      <c r="S187" s="127">
        <v>0</v>
      </c>
      <c r="T187" s="128">
        <f>S187*H187</f>
        <v>0</v>
      </c>
      <c r="AR187" s="10" t="s">
        <v>128</v>
      </c>
      <c r="AT187" s="10" t="s">
        <v>123</v>
      </c>
      <c r="AU187" s="10" t="s">
        <v>81</v>
      </c>
      <c r="AY187" s="10" t="s">
        <v>121</v>
      </c>
      <c r="BE187" s="129">
        <f>IF(N187="základní",J187,0)</f>
        <v>0</v>
      </c>
      <c r="BF187" s="129">
        <f>IF(N187="snížená",J187,0)</f>
        <v>0</v>
      </c>
      <c r="BG187" s="129">
        <f>IF(N187="zákl. přenesená",J187,0)</f>
        <v>0</v>
      </c>
      <c r="BH187" s="129">
        <f>IF(N187="sníž. přenesená",J187,0)</f>
        <v>0</v>
      </c>
      <c r="BI187" s="129">
        <f>IF(N187="nulová",J187,0)</f>
        <v>0</v>
      </c>
      <c r="BJ187" s="10" t="s">
        <v>79</v>
      </c>
      <c r="BK187" s="129">
        <f>ROUND(I187*H187,2)</f>
        <v>0</v>
      </c>
      <c r="BL187" s="10" t="s">
        <v>128</v>
      </c>
      <c r="BM187" s="10" t="s">
        <v>326</v>
      </c>
    </row>
    <row r="188" spans="2:65" s="7" customFormat="1">
      <c r="B188" s="134"/>
      <c r="D188" s="142" t="s">
        <v>132</v>
      </c>
      <c r="E188" s="143" t="s">
        <v>5</v>
      </c>
      <c r="F188" s="144" t="s">
        <v>327</v>
      </c>
      <c r="H188" s="145">
        <v>26</v>
      </c>
      <c r="I188" s="138"/>
      <c r="L188" s="134"/>
      <c r="M188" s="139"/>
      <c r="N188" s="140"/>
      <c r="O188" s="140"/>
      <c r="P188" s="140"/>
      <c r="Q188" s="140"/>
      <c r="R188" s="140"/>
      <c r="S188" s="140"/>
      <c r="T188" s="141"/>
      <c r="AT188" s="135" t="s">
        <v>132</v>
      </c>
      <c r="AU188" s="135" t="s">
        <v>81</v>
      </c>
      <c r="AV188" s="7" t="s">
        <v>81</v>
      </c>
      <c r="AW188" s="7" t="s">
        <v>35</v>
      </c>
      <c r="AX188" s="7" t="s">
        <v>79</v>
      </c>
      <c r="AY188" s="135" t="s">
        <v>121</v>
      </c>
    </row>
    <row r="189" spans="2:65" s="1" customFormat="1" ht="44.25" customHeight="1">
      <c r="B189" s="117"/>
      <c r="C189" s="118" t="s">
        <v>328</v>
      </c>
      <c r="D189" s="118" t="s">
        <v>123</v>
      </c>
      <c r="E189" s="119" t="s">
        <v>329</v>
      </c>
      <c r="F189" s="120" t="s">
        <v>330</v>
      </c>
      <c r="G189" s="121" t="s">
        <v>154</v>
      </c>
      <c r="H189" s="122">
        <v>94</v>
      </c>
      <c r="I189" s="123"/>
      <c r="J189" s="124">
        <f>ROUND(I189*H189,2)</f>
        <v>0</v>
      </c>
      <c r="K189" s="120" t="s">
        <v>127</v>
      </c>
      <c r="L189" s="21"/>
      <c r="M189" s="125" t="s">
        <v>5</v>
      </c>
      <c r="N189" s="126" t="s">
        <v>42</v>
      </c>
      <c r="O189" s="22"/>
      <c r="P189" s="127">
        <f>O189*H189</f>
        <v>0</v>
      </c>
      <c r="Q189" s="127">
        <v>0</v>
      </c>
      <c r="R189" s="127">
        <f>Q189*H189</f>
        <v>0</v>
      </c>
      <c r="S189" s="127">
        <v>0</v>
      </c>
      <c r="T189" s="128">
        <f>S189*H189</f>
        <v>0</v>
      </c>
      <c r="AR189" s="10" t="s">
        <v>128</v>
      </c>
      <c r="AT189" s="10" t="s">
        <v>123</v>
      </c>
      <c r="AU189" s="10" t="s">
        <v>81</v>
      </c>
      <c r="AY189" s="10" t="s">
        <v>121</v>
      </c>
      <c r="BE189" s="129">
        <f>IF(N189="základní",J189,0)</f>
        <v>0</v>
      </c>
      <c r="BF189" s="129">
        <f>IF(N189="snížená",J189,0)</f>
        <v>0</v>
      </c>
      <c r="BG189" s="129">
        <f>IF(N189="zákl. přenesená",J189,0)</f>
        <v>0</v>
      </c>
      <c r="BH189" s="129">
        <f>IF(N189="sníž. přenesená",J189,0)</f>
        <v>0</v>
      </c>
      <c r="BI189" s="129">
        <f>IF(N189="nulová",J189,0)</f>
        <v>0</v>
      </c>
      <c r="BJ189" s="10" t="s">
        <v>79</v>
      </c>
      <c r="BK189" s="129">
        <f>ROUND(I189*H189,2)</f>
        <v>0</v>
      </c>
      <c r="BL189" s="10" t="s">
        <v>128</v>
      </c>
      <c r="BM189" s="10" t="s">
        <v>331</v>
      </c>
    </row>
    <row r="190" spans="2:65" s="7" customFormat="1">
      <c r="B190" s="134"/>
      <c r="D190" s="130" t="s">
        <v>132</v>
      </c>
      <c r="E190" s="135" t="s">
        <v>5</v>
      </c>
      <c r="F190" s="136" t="s">
        <v>332</v>
      </c>
      <c r="H190" s="137">
        <v>94</v>
      </c>
      <c r="I190" s="138"/>
      <c r="L190" s="134"/>
      <c r="M190" s="139"/>
      <c r="N190" s="140"/>
      <c r="O190" s="140"/>
      <c r="P190" s="140"/>
      <c r="Q190" s="140"/>
      <c r="R190" s="140"/>
      <c r="S190" s="140"/>
      <c r="T190" s="141"/>
      <c r="AT190" s="135" t="s">
        <v>132</v>
      </c>
      <c r="AU190" s="135" t="s">
        <v>81</v>
      </c>
      <c r="AV190" s="7" t="s">
        <v>81</v>
      </c>
      <c r="AW190" s="7" t="s">
        <v>35</v>
      </c>
      <c r="AX190" s="7" t="s">
        <v>79</v>
      </c>
      <c r="AY190" s="135" t="s">
        <v>121</v>
      </c>
    </row>
    <row r="191" spans="2:65" s="6" customFormat="1" ht="29.85" customHeight="1">
      <c r="B191" s="103"/>
      <c r="D191" s="114" t="s">
        <v>70</v>
      </c>
      <c r="E191" s="115" t="s">
        <v>333</v>
      </c>
      <c r="F191" s="115" t="s">
        <v>334</v>
      </c>
      <c r="I191" s="106"/>
      <c r="J191" s="116">
        <f>BK191</f>
        <v>0</v>
      </c>
      <c r="L191" s="103"/>
      <c r="M191" s="108"/>
      <c r="N191" s="109"/>
      <c r="O191" s="109"/>
      <c r="P191" s="110">
        <f>SUM(P192:P198)</f>
        <v>0</v>
      </c>
      <c r="Q191" s="109"/>
      <c r="R191" s="110">
        <f>SUM(R192:R198)</f>
        <v>0</v>
      </c>
      <c r="S191" s="109"/>
      <c r="T191" s="111">
        <f>SUM(T192:T198)</f>
        <v>0</v>
      </c>
      <c r="AR191" s="104" t="s">
        <v>128</v>
      </c>
      <c r="AT191" s="112" t="s">
        <v>70</v>
      </c>
      <c r="AU191" s="112" t="s">
        <v>79</v>
      </c>
      <c r="AY191" s="104" t="s">
        <v>121</v>
      </c>
      <c r="BK191" s="113">
        <f>SUM(BK192:BK198)</f>
        <v>0</v>
      </c>
    </row>
    <row r="192" spans="2:65" s="1" customFormat="1" ht="22.5" customHeight="1">
      <c r="B192" s="117"/>
      <c r="C192" s="118" t="s">
        <v>335</v>
      </c>
      <c r="D192" s="118" t="s">
        <v>123</v>
      </c>
      <c r="E192" s="119" t="s">
        <v>336</v>
      </c>
      <c r="F192" s="120" t="s">
        <v>337</v>
      </c>
      <c r="G192" s="121" t="s">
        <v>126</v>
      </c>
      <c r="H192" s="122">
        <v>2002</v>
      </c>
      <c r="I192" s="123"/>
      <c r="J192" s="124">
        <f>ROUND(I192*H192,2)</f>
        <v>0</v>
      </c>
      <c r="K192" s="120" t="s">
        <v>5</v>
      </c>
      <c r="L192" s="21"/>
      <c r="M192" s="125" t="s">
        <v>5</v>
      </c>
      <c r="N192" s="126" t="s">
        <v>42</v>
      </c>
      <c r="O192" s="22"/>
      <c r="P192" s="127">
        <f>O192*H192</f>
        <v>0</v>
      </c>
      <c r="Q192" s="127">
        <v>0</v>
      </c>
      <c r="R192" s="127">
        <f>Q192*H192</f>
        <v>0</v>
      </c>
      <c r="S192" s="127">
        <v>0</v>
      </c>
      <c r="T192" s="128">
        <f>S192*H192</f>
        <v>0</v>
      </c>
      <c r="AR192" s="10" t="s">
        <v>338</v>
      </c>
      <c r="AT192" s="10" t="s">
        <v>123</v>
      </c>
      <c r="AU192" s="10" t="s">
        <v>81</v>
      </c>
      <c r="AY192" s="10" t="s">
        <v>121</v>
      </c>
      <c r="BE192" s="129">
        <f>IF(N192="základní",J192,0)</f>
        <v>0</v>
      </c>
      <c r="BF192" s="129">
        <f>IF(N192="snížená",J192,0)</f>
        <v>0</v>
      </c>
      <c r="BG192" s="129">
        <f>IF(N192="zákl. přenesená",J192,0)</f>
        <v>0</v>
      </c>
      <c r="BH192" s="129">
        <f>IF(N192="sníž. přenesená",J192,0)</f>
        <v>0</v>
      </c>
      <c r="BI192" s="129">
        <f>IF(N192="nulová",J192,0)</f>
        <v>0</v>
      </c>
      <c r="BJ192" s="10" t="s">
        <v>79</v>
      </c>
      <c r="BK192" s="129">
        <f>ROUND(I192*H192,2)</f>
        <v>0</v>
      </c>
      <c r="BL192" s="10" t="s">
        <v>338</v>
      </c>
      <c r="BM192" s="10" t="s">
        <v>339</v>
      </c>
    </row>
    <row r="193" spans="2:65" s="1" customFormat="1" ht="22.5" customHeight="1">
      <c r="B193" s="117"/>
      <c r="C193" s="118" t="s">
        <v>340</v>
      </c>
      <c r="D193" s="118" t="s">
        <v>123</v>
      </c>
      <c r="E193" s="119" t="s">
        <v>341</v>
      </c>
      <c r="F193" s="120" t="s">
        <v>337</v>
      </c>
      <c r="G193" s="121" t="s">
        <v>126</v>
      </c>
      <c r="H193" s="122">
        <v>1275</v>
      </c>
      <c r="I193" s="123"/>
      <c r="J193" s="124">
        <f>ROUND(I193*H193,2)</f>
        <v>0</v>
      </c>
      <c r="K193" s="120" t="s">
        <v>342</v>
      </c>
      <c r="L193" s="21"/>
      <c r="M193" s="125" t="s">
        <v>5</v>
      </c>
      <c r="N193" s="126" t="s">
        <v>42</v>
      </c>
      <c r="O193" s="22"/>
      <c r="P193" s="127">
        <f>O193*H193</f>
        <v>0</v>
      </c>
      <c r="Q193" s="127">
        <v>0</v>
      </c>
      <c r="R193" s="127">
        <f>Q193*H193</f>
        <v>0</v>
      </c>
      <c r="S193" s="127">
        <v>0</v>
      </c>
      <c r="T193" s="128">
        <f>S193*H193</f>
        <v>0</v>
      </c>
      <c r="AR193" s="10" t="s">
        <v>338</v>
      </c>
      <c r="AT193" s="10" t="s">
        <v>123</v>
      </c>
      <c r="AU193" s="10" t="s">
        <v>81</v>
      </c>
      <c r="AY193" s="10" t="s">
        <v>121</v>
      </c>
      <c r="BE193" s="129">
        <f>IF(N193="základní",J193,0)</f>
        <v>0</v>
      </c>
      <c r="BF193" s="129">
        <f>IF(N193="snížená",J193,0)</f>
        <v>0</v>
      </c>
      <c r="BG193" s="129">
        <f>IF(N193="zákl. přenesená",J193,0)</f>
        <v>0</v>
      </c>
      <c r="BH193" s="129">
        <f>IF(N193="sníž. přenesená",J193,0)</f>
        <v>0</v>
      </c>
      <c r="BI193" s="129">
        <f>IF(N193="nulová",J193,0)</f>
        <v>0</v>
      </c>
      <c r="BJ193" s="10" t="s">
        <v>79</v>
      </c>
      <c r="BK193" s="129">
        <f>ROUND(I193*H193,2)</f>
        <v>0</v>
      </c>
      <c r="BL193" s="10" t="s">
        <v>338</v>
      </c>
      <c r="BM193" s="10" t="s">
        <v>343</v>
      </c>
    </row>
    <row r="194" spans="2:65" s="1" customFormat="1" ht="22.5" customHeight="1">
      <c r="B194" s="117"/>
      <c r="C194" s="118" t="s">
        <v>344</v>
      </c>
      <c r="D194" s="118" t="s">
        <v>123</v>
      </c>
      <c r="E194" s="119" t="s">
        <v>345</v>
      </c>
      <c r="F194" s="120" t="s">
        <v>337</v>
      </c>
      <c r="G194" s="121" t="s">
        <v>346</v>
      </c>
      <c r="H194" s="122">
        <v>492</v>
      </c>
      <c r="I194" s="123"/>
      <c r="J194" s="124">
        <f>ROUND(I194*H194,2)</f>
        <v>0</v>
      </c>
      <c r="K194" s="120" t="s">
        <v>5</v>
      </c>
      <c r="L194" s="21"/>
      <c r="M194" s="125" t="s">
        <v>5</v>
      </c>
      <c r="N194" s="126" t="s">
        <v>42</v>
      </c>
      <c r="O194" s="22"/>
      <c r="P194" s="127">
        <f>O194*H194</f>
        <v>0</v>
      </c>
      <c r="Q194" s="127">
        <v>0</v>
      </c>
      <c r="R194" s="127">
        <f>Q194*H194</f>
        <v>0</v>
      </c>
      <c r="S194" s="127">
        <v>0</v>
      </c>
      <c r="T194" s="128">
        <f>S194*H194</f>
        <v>0</v>
      </c>
      <c r="AR194" s="10" t="s">
        <v>338</v>
      </c>
      <c r="AT194" s="10" t="s">
        <v>123</v>
      </c>
      <c r="AU194" s="10" t="s">
        <v>81</v>
      </c>
      <c r="AY194" s="10" t="s">
        <v>121</v>
      </c>
      <c r="BE194" s="129">
        <f>IF(N194="základní",J194,0)</f>
        <v>0</v>
      </c>
      <c r="BF194" s="129">
        <f>IF(N194="snížená",J194,0)</f>
        <v>0</v>
      </c>
      <c r="BG194" s="129">
        <f>IF(N194="zákl. přenesená",J194,0)</f>
        <v>0</v>
      </c>
      <c r="BH194" s="129">
        <f>IF(N194="sníž. přenesená",J194,0)</f>
        <v>0</v>
      </c>
      <c r="BI194" s="129">
        <f>IF(N194="nulová",J194,0)</f>
        <v>0</v>
      </c>
      <c r="BJ194" s="10" t="s">
        <v>79</v>
      </c>
      <c r="BK194" s="129">
        <f>ROUND(I194*H194,2)</f>
        <v>0</v>
      </c>
      <c r="BL194" s="10" t="s">
        <v>338</v>
      </c>
      <c r="BM194" s="10" t="s">
        <v>347</v>
      </c>
    </row>
    <row r="195" spans="2:65" s="7" customFormat="1">
      <c r="B195" s="134"/>
      <c r="D195" s="130" t="s">
        <v>132</v>
      </c>
      <c r="E195" s="135" t="s">
        <v>5</v>
      </c>
      <c r="F195" s="136" t="s">
        <v>348</v>
      </c>
      <c r="H195" s="137">
        <v>205</v>
      </c>
      <c r="I195" s="138"/>
      <c r="L195" s="134"/>
      <c r="M195" s="139"/>
      <c r="N195" s="140"/>
      <c r="O195" s="140"/>
      <c r="P195" s="140"/>
      <c r="Q195" s="140"/>
      <c r="R195" s="140"/>
      <c r="S195" s="140"/>
      <c r="T195" s="141"/>
      <c r="AT195" s="135" t="s">
        <v>132</v>
      </c>
      <c r="AU195" s="135" t="s">
        <v>81</v>
      </c>
      <c r="AV195" s="7" t="s">
        <v>81</v>
      </c>
      <c r="AW195" s="7" t="s">
        <v>35</v>
      </c>
      <c r="AX195" s="7" t="s">
        <v>79</v>
      </c>
      <c r="AY195" s="135" t="s">
        <v>121</v>
      </c>
    </row>
    <row r="196" spans="2:65" s="7" customFormat="1">
      <c r="B196" s="134"/>
      <c r="D196" s="142" t="s">
        <v>132</v>
      </c>
      <c r="F196" s="144" t="s">
        <v>349</v>
      </c>
      <c r="H196" s="145">
        <v>492</v>
      </c>
      <c r="I196" s="138"/>
      <c r="L196" s="134"/>
      <c r="M196" s="139"/>
      <c r="N196" s="140"/>
      <c r="O196" s="140"/>
      <c r="P196" s="140"/>
      <c r="Q196" s="140"/>
      <c r="R196" s="140"/>
      <c r="S196" s="140"/>
      <c r="T196" s="141"/>
      <c r="AT196" s="135" t="s">
        <v>132</v>
      </c>
      <c r="AU196" s="135" t="s">
        <v>81</v>
      </c>
      <c r="AV196" s="7" t="s">
        <v>81</v>
      </c>
      <c r="AW196" s="7" t="s">
        <v>6</v>
      </c>
      <c r="AX196" s="7" t="s">
        <v>79</v>
      </c>
      <c r="AY196" s="135" t="s">
        <v>121</v>
      </c>
    </row>
    <row r="197" spans="2:65" s="1" customFormat="1" ht="22.5" customHeight="1">
      <c r="B197" s="117"/>
      <c r="C197" s="118" t="s">
        <v>350</v>
      </c>
      <c r="D197" s="118" t="s">
        <v>123</v>
      </c>
      <c r="E197" s="119" t="s">
        <v>351</v>
      </c>
      <c r="F197" s="120" t="s">
        <v>337</v>
      </c>
      <c r="G197" s="121" t="s">
        <v>346</v>
      </c>
      <c r="H197" s="122">
        <v>806.4</v>
      </c>
      <c r="I197" s="123"/>
      <c r="J197" s="124">
        <f>ROUND(I197*H197,2)</f>
        <v>0</v>
      </c>
      <c r="K197" s="120" t="s">
        <v>5</v>
      </c>
      <c r="L197" s="21"/>
      <c r="M197" s="125" t="s">
        <v>5</v>
      </c>
      <c r="N197" s="126" t="s">
        <v>42</v>
      </c>
      <c r="O197" s="22"/>
      <c r="P197" s="127">
        <f>O197*H197</f>
        <v>0</v>
      </c>
      <c r="Q197" s="127">
        <v>0</v>
      </c>
      <c r="R197" s="127">
        <f>Q197*H197</f>
        <v>0</v>
      </c>
      <c r="S197" s="127">
        <v>0</v>
      </c>
      <c r="T197" s="128">
        <f>S197*H197</f>
        <v>0</v>
      </c>
      <c r="AR197" s="10" t="s">
        <v>338</v>
      </c>
      <c r="AT197" s="10" t="s">
        <v>123</v>
      </c>
      <c r="AU197" s="10" t="s">
        <v>81</v>
      </c>
      <c r="AY197" s="10" t="s">
        <v>121</v>
      </c>
      <c r="BE197" s="129">
        <f>IF(N197="základní",J197,0)</f>
        <v>0</v>
      </c>
      <c r="BF197" s="129">
        <f>IF(N197="snížená",J197,0)</f>
        <v>0</v>
      </c>
      <c r="BG197" s="129">
        <f>IF(N197="zákl. přenesená",J197,0)</f>
        <v>0</v>
      </c>
      <c r="BH197" s="129">
        <f>IF(N197="sníž. přenesená",J197,0)</f>
        <v>0</v>
      </c>
      <c r="BI197" s="129">
        <f>IF(N197="nulová",J197,0)</f>
        <v>0</v>
      </c>
      <c r="BJ197" s="10" t="s">
        <v>79</v>
      </c>
      <c r="BK197" s="129">
        <f>ROUND(I197*H197,2)</f>
        <v>0</v>
      </c>
      <c r="BL197" s="10" t="s">
        <v>338</v>
      </c>
      <c r="BM197" s="10" t="s">
        <v>352</v>
      </c>
    </row>
    <row r="198" spans="2:65" s="7" customFormat="1">
      <c r="B198" s="134"/>
      <c r="D198" s="130" t="s">
        <v>132</v>
      </c>
      <c r="F198" s="136" t="s">
        <v>353</v>
      </c>
      <c r="H198" s="137">
        <v>806.4</v>
      </c>
      <c r="I198" s="138"/>
      <c r="L198" s="134"/>
      <c r="M198" s="146"/>
      <c r="N198" s="147"/>
      <c r="O198" s="147"/>
      <c r="P198" s="147"/>
      <c r="Q198" s="147"/>
      <c r="R198" s="147"/>
      <c r="S198" s="147"/>
      <c r="T198" s="148"/>
      <c r="AT198" s="135" t="s">
        <v>132</v>
      </c>
      <c r="AU198" s="135" t="s">
        <v>81</v>
      </c>
      <c r="AV198" s="7" t="s">
        <v>81</v>
      </c>
      <c r="AW198" s="7" t="s">
        <v>6</v>
      </c>
      <c r="AX198" s="7" t="s">
        <v>79</v>
      </c>
      <c r="AY198" s="135" t="s">
        <v>121</v>
      </c>
    </row>
    <row r="199" spans="2:65" s="1" customFormat="1" ht="6.95" customHeight="1">
      <c r="B199" s="26"/>
      <c r="C199" s="27"/>
      <c r="D199" s="27"/>
      <c r="E199" s="27"/>
      <c r="F199" s="27"/>
      <c r="G199" s="27"/>
      <c r="H199" s="27"/>
      <c r="I199" s="70"/>
      <c r="J199" s="27"/>
      <c r="K199" s="27"/>
      <c r="L199" s="21"/>
    </row>
  </sheetData>
  <autoFilter ref="C82:K198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4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"/>
      <c r="B1" s="43"/>
      <c r="C1" s="43"/>
      <c r="D1" s="44" t="s">
        <v>1</v>
      </c>
      <c r="E1" s="43"/>
      <c r="F1" s="45" t="s">
        <v>85</v>
      </c>
      <c r="G1" s="158" t="s">
        <v>86</v>
      </c>
      <c r="H1" s="158"/>
      <c r="I1" s="46"/>
      <c r="J1" s="45" t="s">
        <v>87</v>
      </c>
      <c r="K1" s="44" t="s">
        <v>88</v>
      </c>
      <c r="L1" s="45" t="s">
        <v>89</v>
      </c>
      <c r="M1" s="45"/>
      <c r="N1" s="45"/>
      <c r="O1" s="45"/>
      <c r="P1" s="45"/>
      <c r="Q1" s="45"/>
      <c r="R1" s="45"/>
      <c r="S1" s="45"/>
      <c r="T1" s="45"/>
      <c r="U1" s="8"/>
      <c r="V1" s="8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</row>
    <row r="2" spans="1:70" ht="36.950000000000003" customHeight="1">
      <c r="L2" s="159" t="s">
        <v>8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0" t="s">
        <v>84</v>
      </c>
    </row>
    <row r="3" spans="1:70" ht="6.95" customHeight="1">
      <c r="B3" s="11"/>
      <c r="C3" s="12"/>
      <c r="D3" s="12"/>
      <c r="E3" s="12"/>
      <c r="F3" s="12"/>
      <c r="G3" s="12"/>
      <c r="H3" s="12"/>
      <c r="I3" s="47"/>
      <c r="J3" s="12"/>
      <c r="K3" s="13"/>
      <c r="AT3" s="10" t="s">
        <v>81</v>
      </c>
    </row>
    <row r="4" spans="1:70" ht="36.950000000000003" customHeight="1">
      <c r="B4" s="14"/>
      <c r="C4" s="15"/>
      <c r="D4" s="16" t="s">
        <v>90</v>
      </c>
      <c r="E4" s="15"/>
      <c r="F4" s="15"/>
      <c r="G4" s="15"/>
      <c r="H4" s="15"/>
      <c r="I4" s="48"/>
      <c r="J4" s="15"/>
      <c r="K4" s="17"/>
      <c r="M4" s="18" t="s">
        <v>13</v>
      </c>
      <c r="AT4" s="10" t="s">
        <v>6</v>
      </c>
    </row>
    <row r="5" spans="1:70" ht="6.95" customHeight="1">
      <c r="B5" s="14"/>
      <c r="C5" s="15"/>
      <c r="D5" s="15"/>
      <c r="E5" s="15"/>
      <c r="F5" s="15"/>
      <c r="G5" s="15"/>
      <c r="H5" s="15"/>
      <c r="I5" s="48"/>
      <c r="J5" s="15"/>
      <c r="K5" s="17"/>
    </row>
    <row r="6" spans="1:70" ht="15">
      <c r="B6" s="14"/>
      <c r="C6" s="15"/>
      <c r="D6" s="20" t="s">
        <v>19</v>
      </c>
      <c r="E6" s="15"/>
      <c r="F6" s="15"/>
      <c r="G6" s="15"/>
      <c r="H6" s="15"/>
      <c r="I6" s="48"/>
      <c r="J6" s="15"/>
      <c r="K6" s="17"/>
    </row>
    <row r="7" spans="1:70" ht="22.5" customHeight="1">
      <c r="B7" s="14"/>
      <c r="C7" s="15"/>
      <c r="D7" s="15"/>
      <c r="E7" s="161" t="str">
        <f>'Rekapitulace stavby'!K6</f>
        <v>III/32916 Poděbrady, ul. Revoluční - SO101</v>
      </c>
      <c r="F7" s="162"/>
      <c r="G7" s="162"/>
      <c r="H7" s="162"/>
      <c r="I7" s="48"/>
      <c r="J7" s="15"/>
      <c r="K7" s="17"/>
    </row>
    <row r="8" spans="1:70" s="1" customFormat="1" ht="15">
      <c r="B8" s="21"/>
      <c r="C8" s="22"/>
      <c r="D8" s="20" t="s">
        <v>91</v>
      </c>
      <c r="E8" s="22"/>
      <c r="F8" s="22"/>
      <c r="G8" s="22"/>
      <c r="H8" s="22"/>
      <c r="I8" s="49"/>
      <c r="J8" s="22"/>
      <c r="K8" s="23"/>
    </row>
    <row r="9" spans="1:70" s="1" customFormat="1" ht="36.950000000000003" customHeight="1">
      <c r="B9" s="21"/>
      <c r="C9" s="22"/>
      <c r="D9" s="22"/>
      <c r="E9" s="163" t="s">
        <v>354</v>
      </c>
      <c r="F9" s="164"/>
      <c r="G9" s="164"/>
      <c r="H9" s="164"/>
      <c r="I9" s="49"/>
      <c r="J9" s="22"/>
      <c r="K9" s="23"/>
    </row>
    <row r="10" spans="1:70" s="1" customFormat="1">
      <c r="B10" s="21"/>
      <c r="C10" s="22"/>
      <c r="D10" s="22"/>
      <c r="E10" s="22"/>
      <c r="F10" s="22"/>
      <c r="G10" s="22"/>
      <c r="H10" s="22"/>
      <c r="I10" s="49"/>
      <c r="J10" s="22"/>
      <c r="K10" s="23"/>
    </row>
    <row r="11" spans="1:70" s="1" customFormat="1" ht="14.45" customHeight="1">
      <c r="B11" s="21"/>
      <c r="C11" s="22"/>
      <c r="D11" s="20" t="s">
        <v>21</v>
      </c>
      <c r="E11" s="22"/>
      <c r="F11" s="19" t="s">
        <v>5</v>
      </c>
      <c r="G11" s="22"/>
      <c r="H11" s="22"/>
      <c r="I11" s="50" t="s">
        <v>22</v>
      </c>
      <c r="J11" s="19" t="s">
        <v>5</v>
      </c>
      <c r="K11" s="23"/>
    </row>
    <row r="12" spans="1:70" s="1" customFormat="1" ht="14.45" customHeight="1">
      <c r="B12" s="21"/>
      <c r="C12" s="22"/>
      <c r="D12" s="20" t="s">
        <v>23</v>
      </c>
      <c r="E12" s="22"/>
      <c r="F12" s="19" t="s">
        <v>24</v>
      </c>
      <c r="G12" s="22"/>
      <c r="H12" s="22"/>
      <c r="I12" s="50" t="s">
        <v>25</v>
      </c>
      <c r="J12" s="51" t="str">
        <f>'Rekapitulace stavby'!AN8</f>
        <v>10. 8. 2017</v>
      </c>
      <c r="K12" s="23"/>
    </row>
    <row r="13" spans="1:70" s="1" customFormat="1" ht="10.9" customHeight="1">
      <c r="B13" s="21"/>
      <c r="C13" s="22"/>
      <c r="D13" s="22"/>
      <c r="E13" s="22"/>
      <c r="F13" s="22"/>
      <c r="G13" s="22"/>
      <c r="H13" s="22"/>
      <c r="I13" s="49"/>
      <c r="J13" s="22"/>
      <c r="K13" s="23"/>
    </row>
    <row r="14" spans="1:70" s="1" customFormat="1" ht="14.45" customHeight="1">
      <c r="B14" s="21"/>
      <c r="C14" s="22"/>
      <c r="D14" s="20" t="s">
        <v>27</v>
      </c>
      <c r="E14" s="22"/>
      <c r="F14" s="22"/>
      <c r="G14" s="22"/>
      <c r="H14" s="22"/>
      <c r="I14" s="50" t="s">
        <v>28</v>
      </c>
      <c r="J14" s="19" t="str">
        <f>IF('Rekapitulace stavby'!AN10="","",'Rekapitulace stavby'!AN10)</f>
        <v/>
      </c>
      <c r="K14" s="23"/>
    </row>
    <row r="15" spans="1:70" s="1" customFormat="1" ht="18" customHeight="1">
      <c r="B15" s="21"/>
      <c r="C15" s="22"/>
      <c r="D15" s="22"/>
      <c r="E15" s="19" t="str">
        <f>IF('Rekapitulace stavby'!E11="","",'Rekapitulace stavby'!E11)</f>
        <v xml:space="preserve"> </v>
      </c>
      <c r="F15" s="22"/>
      <c r="G15" s="22"/>
      <c r="H15" s="22"/>
      <c r="I15" s="50" t="s">
        <v>29</v>
      </c>
      <c r="J15" s="19" t="str">
        <f>IF('Rekapitulace stavby'!AN11="","",'Rekapitulace stavby'!AN11)</f>
        <v/>
      </c>
      <c r="K15" s="23"/>
    </row>
    <row r="16" spans="1:70" s="1" customFormat="1" ht="6.95" customHeight="1">
      <c r="B16" s="21"/>
      <c r="C16" s="22"/>
      <c r="D16" s="22"/>
      <c r="E16" s="22"/>
      <c r="F16" s="22"/>
      <c r="G16" s="22"/>
      <c r="H16" s="22"/>
      <c r="I16" s="49"/>
      <c r="J16" s="22"/>
      <c r="K16" s="23"/>
    </row>
    <row r="17" spans="2:11" s="1" customFormat="1" ht="14.45" customHeight="1">
      <c r="B17" s="21"/>
      <c r="C17" s="22"/>
      <c r="D17" s="20" t="s">
        <v>30</v>
      </c>
      <c r="E17" s="22"/>
      <c r="F17" s="22"/>
      <c r="G17" s="22"/>
      <c r="H17" s="22"/>
      <c r="I17" s="50" t="s">
        <v>28</v>
      </c>
      <c r="J17" s="19" t="str">
        <f>IF('Rekapitulace stavby'!AN13="Vyplň údaj","",IF('Rekapitulace stavby'!AN13="","",'Rekapitulace stavby'!AN13))</f>
        <v/>
      </c>
      <c r="K17" s="23"/>
    </row>
    <row r="18" spans="2:11" s="1" customFormat="1" ht="18" customHeight="1">
      <c r="B18" s="21"/>
      <c r="C18" s="22"/>
      <c r="D18" s="22"/>
      <c r="E18" s="19" t="str">
        <f>IF('Rekapitulace stavby'!E14="Vyplň údaj","",IF('Rekapitulace stavby'!E14="","",'Rekapitulace stavby'!E14))</f>
        <v/>
      </c>
      <c r="F18" s="22"/>
      <c r="G18" s="22"/>
      <c r="H18" s="22"/>
      <c r="I18" s="50" t="s">
        <v>29</v>
      </c>
      <c r="J18" s="19" t="str">
        <f>IF('Rekapitulace stavby'!AN14="Vyplň údaj","",IF('Rekapitulace stavby'!AN14="","",'Rekapitulace stavby'!AN14))</f>
        <v/>
      </c>
      <c r="K18" s="23"/>
    </row>
    <row r="19" spans="2:11" s="1" customFormat="1" ht="6.95" customHeight="1">
      <c r="B19" s="21"/>
      <c r="C19" s="22"/>
      <c r="D19" s="22"/>
      <c r="E19" s="22"/>
      <c r="F19" s="22"/>
      <c r="G19" s="22"/>
      <c r="H19" s="22"/>
      <c r="I19" s="49"/>
      <c r="J19" s="22"/>
      <c r="K19" s="23"/>
    </row>
    <row r="20" spans="2:11" s="1" customFormat="1" ht="14.45" customHeight="1">
      <c r="B20" s="21"/>
      <c r="C20" s="22"/>
      <c r="D20" s="20" t="s">
        <v>32</v>
      </c>
      <c r="E20" s="22"/>
      <c r="F20" s="22"/>
      <c r="G20" s="22"/>
      <c r="H20" s="22"/>
      <c r="I20" s="50" t="s">
        <v>28</v>
      </c>
      <c r="J20" s="19" t="s">
        <v>33</v>
      </c>
      <c r="K20" s="23"/>
    </row>
    <row r="21" spans="2:11" s="1" customFormat="1" ht="18" customHeight="1">
      <c r="B21" s="21"/>
      <c r="C21" s="22"/>
      <c r="D21" s="22"/>
      <c r="E21" s="19" t="s">
        <v>34</v>
      </c>
      <c r="F21" s="22"/>
      <c r="G21" s="22"/>
      <c r="H21" s="22"/>
      <c r="I21" s="50" t="s">
        <v>29</v>
      </c>
      <c r="J21" s="19" t="s">
        <v>5</v>
      </c>
      <c r="K21" s="23"/>
    </row>
    <row r="22" spans="2:11" s="1" customFormat="1" ht="6.95" customHeight="1">
      <c r="B22" s="21"/>
      <c r="C22" s="22"/>
      <c r="D22" s="22"/>
      <c r="E22" s="22"/>
      <c r="F22" s="22"/>
      <c r="G22" s="22"/>
      <c r="H22" s="22"/>
      <c r="I22" s="49"/>
      <c r="J22" s="22"/>
      <c r="K22" s="23"/>
    </row>
    <row r="23" spans="2:11" s="1" customFormat="1" ht="14.45" customHeight="1">
      <c r="B23" s="21"/>
      <c r="C23" s="22"/>
      <c r="D23" s="20" t="s">
        <v>36</v>
      </c>
      <c r="E23" s="22"/>
      <c r="F23" s="22"/>
      <c r="G23" s="22"/>
      <c r="H23" s="22"/>
      <c r="I23" s="49"/>
      <c r="J23" s="22"/>
      <c r="K23" s="23"/>
    </row>
    <row r="24" spans="2:11" s="2" customFormat="1" ht="22.5" customHeight="1">
      <c r="B24" s="52"/>
      <c r="C24" s="53"/>
      <c r="D24" s="53"/>
      <c r="E24" s="165" t="s">
        <v>5</v>
      </c>
      <c r="F24" s="165"/>
      <c r="G24" s="165"/>
      <c r="H24" s="165"/>
      <c r="I24" s="54"/>
      <c r="J24" s="53"/>
      <c r="K24" s="55"/>
    </row>
    <row r="25" spans="2:11" s="1" customFormat="1" ht="6.95" customHeight="1">
      <c r="B25" s="21"/>
      <c r="C25" s="22"/>
      <c r="D25" s="22"/>
      <c r="E25" s="22"/>
      <c r="F25" s="22"/>
      <c r="G25" s="22"/>
      <c r="H25" s="22"/>
      <c r="I25" s="49"/>
      <c r="J25" s="22"/>
      <c r="K25" s="23"/>
    </row>
    <row r="26" spans="2:11" s="1" customFormat="1" ht="6.95" customHeight="1">
      <c r="B26" s="21"/>
      <c r="C26" s="22"/>
      <c r="D26" s="34"/>
      <c r="E26" s="34"/>
      <c r="F26" s="34"/>
      <c r="G26" s="34"/>
      <c r="H26" s="34"/>
      <c r="I26" s="56"/>
      <c r="J26" s="34"/>
      <c r="K26" s="57"/>
    </row>
    <row r="27" spans="2:11" s="1" customFormat="1" ht="25.35" customHeight="1">
      <c r="B27" s="21"/>
      <c r="C27" s="22"/>
      <c r="D27" s="58" t="s">
        <v>37</v>
      </c>
      <c r="E27" s="22"/>
      <c r="F27" s="22"/>
      <c r="G27" s="22"/>
      <c r="H27" s="22"/>
      <c r="I27" s="49"/>
      <c r="J27" s="59">
        <f>ROUND(J78,2)</f>
        <v>0</v>
      </c>
      <c r="K27" s="23"/>
    </row>
    <row r="28" spans="2:11" s="1" customFormat="1" ht="6.95" customHeight="1">
      <c r="B28" s="21"/>
      <c r="C28" s="22"/>
      <c r="D28" s="34"/>
      <c r="E28" s="34"/>
      <c r="F28" s="34"/>
      <c r="G28" s="34"/>
      <c r="H28" s="34"/>
      <c r="I28" s="56"/>
      <c r="J28" s="34"/>
      <c r="K28" s="57"/>
    </row>
    <row r="29" spans="2:11" s="1" customFormat="1" ht="14.45" customHeight="1">
      <c r="B29" s="21"/>
      <c r="C29" s="22"/>
      <c r="D29" s="22"/>
      <c r="E29" s="22"/>
      <c r="F29" s="24" t="s">
        <v>39</v>
      </c>
      <c r="G29" s="22"/>
      <c r="H29" s="22"/>
      <c r="I29" s="60" t="s">
        <v>38</v>
      </c>
      <c r="J29" s="24" t="s">
        <v>40</v>
      </c>
      <c r="K29" s="23"/>
    </row>
    <row r="30" spans="2:11" s="1" customFormat="1" ht="14.45" customHeight="1">
      <c r="B30" s="21"/>
      <c r="C30" s="22"/>
      <c r="D30" s="25" t="s">
        <v>41</v>
      </c>
      <c r="E30" s="25" t="s">
        <v>42</v>
      </c>
      <c r="F30" s="61">
        <f>ROUND(SUM(BE78:BE89), 2)</f>
        <v>0</v>
      </c>
      <c r="G30" s="22"/>
      <c r="H30" s="22"/>
      <c r="I30" s="62">
        <v>0.21</v>
      </c>
      <c r="J30" s="61">
        <f>ROUND(ROUND((SUM(BE78:BE89)), 2)*I30, 2)</f>
        <v>0</v>
      </c>
      <c r="K30" s="23"/>
    </row>
    <row r="31" spans="2:11" s="1" customFormat="1" ht="14.45" customHeight="1">
      <c r="B31" s="21"/>
      <c r="C31" s="22"/>
      <c r="D31" s="22"/>
      <c r="E31" s="25" t="s">
        <v>43</v>
      </c>
      <c r="F31" s="61">
        <f>ROUND(SUM(BF78:BF89), 2)</f>
        <v>0</v>
      </c>
      <c r="G31" s="22"/>
      <c r="H31" s="22"/>
      <c r="I31" s="62">
        <v>0.15</v>
      </c>
      <c r="J31" s="61">
        <f>ROUND(ROUND((SUM(BF78:BF89)), 2)*I31, 2)</f>
        <v>0</v>
      </c>
      <c r="K31" s="23"/>
    </row>
    <row r="32" spans="2:11" s="1" customFormat="1" ht="14.45" hidden="1" customHeight="1">
      <c r="B32" s="21"/>
      <c r="C32" s="22"/>
      <c r="D32" s="22"/>
      <c r="E32" s="25" t="s">
        <v>44</v>
      </c>
      <c r="F32" s="61">
        <f>ROUND(SUM(BG78:BG89), 2)</f>
        <v>0</v>
      </c>
      <c r="G32" s="22"/>
      <c r="H32" s="22"/>
      <c r="I32" s="62">
        <v>0.21</v>
      </c>
      <c r="J32" s="61">
        <v>0</v>
      </c>
      <c r="K32" s="23"/>
    </row>
    <row r="33" spans="2:11" s="1" customFormat="1" ht="14.45" hidden="1" customHeight="1">
      <c r="B33" s="21"/>
      <c r="C33" s="22"/>
      <c r="D33" s="22"/>
      <c r="E33" s="25" t="s">
        <v>45</v>
      </c>
      <c r="F33" s="61">
        <f>ROUND(SUM(BH78:BH89), 2)</f>
        <v>0</v>
      </c>
      <c r="G33" s="22"/>
      <c r="H33" s="22"/>
      <c r="I33" s="62">
        <v>0.15</v>
      </c>
      <c r="J33" s="61">
        <v>0</v>
      </c>
      <c r="K33" s="23"/>
    </row>
    <row r="34" spans="2:11" s="1" customFormat="1" ht="14.45" hidden="1" customHeight="1">
      <c r="B34" s="21"/>
      <c r="C34" s="22"/>
      <c r="D34" s="22"/>
      <c r="E34" s="25" t="s">
        <v>46</v>
      </c>
      <c r="F34" s="61">
        <f>ROUND(SUM(BI78:BI89), 2)</f>
        <v>0</v>
      </c>
      <c r="G34" s="22"/>
      <c r="H34" s="22"/>
      <c r="I34" s="62">
        <v>0</v>
      </c>
      <c r="J34" s="61">
        <v>0</v>
      </c>
      <c r="K34" s="23"/>
    </row>
    <row r="35" spans="2:11" s="1" customFormat="1" ht="6.95" customHeight="1">
      <c r="B35" s="21"/>
      <c r="C35" s="22"/>
      <c r="D35" s="22"/>
      <c r="E35" s="22"/>
      <c r="F35" s="22"/>
      <c r="G35" s="22"/>
      <c r="H35" s="22"/>
      <c r="I35" s="49"/>
      <c r="J35" s="22"/>
      <c r="K35" s="23"/>
    </row>
    <row r="36" spans="2:11" s="1" customFormat="1" ht="25.35" customHeight="1">
      <c r="B36" s="21"/>
      <c r="C36" s="63"/>
      <c r="D36" s="64" t="s">
        <v>47</v>
      </c>
      <c r="E36" s="36"/>
      <c r="F36" s="36"/>
      <c r="G36" s="65" t="s">
        <v>48</v>
      </c>
      <c r="H36" s="66" t="s">
        <v>49</v>
      </c>
      <c r="I36" s="67"/>
      <c r="J36" s="68">
        <f>SUM(J27:J34)</f>
        <v>0</v>
      </c>
      <c r="K36" s="69"/>
    </row>
    <row r="37" spans="2:11" s="1" customFormat="1" ht="14.45" customHeight="1">
      <c r="B37" s="26"/>
      <c r="C37" s="27"/>
      <c r="D37" s="27"/>
      <c r="E37" s="27"/>
      <c r="F37" s="27"/>
      <c r="G37" s="27"/>
      <c r="H37" s="27"/>
      <c r="I37" s="70"/>
      <c r="J37" s="27"/>
      <c r="K37" s="28"/>
    </row>
    <row r="41" spans="2:11" s="1" customFormat="1" ht="6.95" customHeight="1">
      <c r="B41" s="29"/>
      <c r="C41" s="30"/>
      <c r="D41" s="30"/>
      <c r="E41" s="30"/>
      <c r="F41" s="30"/>
      <c r="G41" s="30"/>
      <c r="H41" s="30"/>
      <c r="I41" s="71"/>
      <c r="J41" s="30"/>
      <c r="K41" s="72"/>
    </row>
    <row r="42" spans="2:11" s="1" customFormat="1" ht="36.950000000000003" customHeight="1">
      <c r="B42" s="21"/>
      <c r="C42" s="16" t="s">
        <v>93</v>
      </c>
      <c r="D42" s="22"/>
      <c r="E42" s="22"/>
      <c r="F42" s="22"/>
      <c r="G42" s="22"/>
      <c r="H42" s="22"/>
      <c r="I42" s="49"/>
      <c r="J42" s="22"/>
      <c r="K42" s="23"/>
    </row>
    <row r="43" spans="2:11" s="1" customFormat="1" ht="6.95" customHeight="1">
      <c r="B43" s="21"/>
      <c r="C43" s="22"/>
      <c r="D43" s="22"/>
      <c r="E43" s="22"/>
      <c r="F43" s="22"/>
      <c r="G43" s="22"/>
      <c r="H43" s="22"/>
      <c r="I43" s="49"/>
      <c r="J43" s="22"/>
      <c r="K43" s="23"/>
    </row>
    <row r="44" spans="2:11" s="1" customFormat="1" ht="14.45" customHeight="1">
      <c r="B44" s="21"/>
      <c r="C44" s="20" t="s">
        <v>19</v>
      </c>
      <c r="D44" s="22"/>
      <c r="E44" s="22"/>
      <c r="F44" s="22"/>
      <c r="G44" s="22"/>
      <c r="H44" s="22"/>
      <c r="I44" s="49"/>
      <c r="J44" s="22"/>
      <c r="K44" s="23"/>
    </row>
    <row r="45" spans="2:11" s="1" customFormat="1" ht="22.5" customHeight="1">
      <c r="B45" s="21"/>
      <c r="C45" s="22"/>
      <c r="D45" s="22"/>
      <c r="E45" s="161" t="str">
        <f>E7</f>
        <v>III/32916 Poděbrady, ul. Revoluční - SO101</v>
      </c>
      <c r="F45" s="162"/>
      <c r="G45" s="162"/>
      <c r="H45" s="162"/>
      <c r="I45" s="49"/>
      <c r="J45" s="22"/>
      <c r="K45" s="23"/>
    </row>
    <row r="46" spans="2:11" s="1" customFormat="1" ht="14.45" customHeight="1">
      <c r="B46" s="21"/>
      <c r="C46" s="20" t="s">
        <v>91</v>
      </c>
      <c r="D46" s="22"/>
      <c r="E46" s="22"/>
      <c r="F46" s="22"/>
      <c r="G46" s="22"/>
      <c r="H46" s="22"/>
      <c r="I46" s="49"/>
      <c r="J46" s="22"/>
      <c r="K46" s="23"/>
    </row>
    <row r="47" spans="2:11" s="1" customFormat="1" ht="23.25" customHeight="1">
      <c r="B47" s="21"/>
      <c r="C47" s="22"/>
      <c r="D47" s="22"/>
      <c r="E47" s="163" t="str">
        <f>E9</f>
        <v>00 - Všeobecné podmínky</v>
      </c>
      <c r="F47" s="164"/>
      <c r="G47" s="164"/>
      <c r="H47" s="164"/>
      <c r="I47" s="49"/>
      <c r="J47" s="22"/>
      <c r="K47" s="23"/>
    </row>
    <row r="48" spans="2:11" s="1" customFormat="1" ht="6.95" customHeight="1">
      <c r="B48" s="21"/>
      <c r="C48" s="22"/>
      <c r="D48" s="22"/>
      <c r="E48" s="22"/>
      <c r="F48" s="22"/>
      <c r="G48" s="22"/>
      <c r="H48" s="22"/>
      <c r="I48" s="49"/>
      <c r="J48" s="22"/>
      <c r="K48" s="23"/>
    </row>
    <row r="49" spans="2:47" s="1" customFormat="1" ht="18" customHeight="1">
      <c r="B49" s="21"/>
      <c r="C49" s="20" t="s">
        <v>23</v>
      </c>
      <c r="D49" s="22"/>
      <c r="E49" s="22"/>
      <c r="F49" s="19" t="str">
        <f>F12</f>
        <v xml:space="preserve"> </v>
      </c>
      <c r="G49" s="22"/>
      <c r="H49" s="22"/>
      <c r="I49" s="50" t="s">
        <v>25</v>
      </c>
      <c r="J49" s="51" t="str">
        <f>IF(J12="","",J12)</f>
        <v>10. 8. 2017</v>
      </c>
      <c r="K49" s="23"/>
    </row>
    <row r="50" spans="2:47" s="1" customFormat="1" ht="6.95" customHeight="1">
      <c r="B50" s="21"/>
      <c r="C50" s="22"/>
      <c r="D50" s="22"/>
      <c r="E50" s="22"/>
      <c r="F50" s="22"/>
      <c r="G50" s="22"/>
      <c r="H50" s="22"/>
      <c r="I50" s="49"/>
      <c r="J50" s="22"/>
      <c r="K50" s="23"/>
    </row>
    <row r="51" spans="2:47" s="1" customFormat="1" ht="15">
      <c r="B51" s="21"/>
      <c r="C51" s="20" t="s">
        <v>27</v>
      </c>
      <c r="D51" s="22"/>
      <c r="E51" s="22"/>
      <c r="F51" s="19" t="str">
        <f>E15</f>
        <v xml:space="preserve"> </v>
      </c>
      <c r="G51" s="22"/>
      <c r="H51" s="22"/>
      <c r="I51" s="50" t="s">
        <v>32</v>
      </c>
      <c r="J51" s="19" t="str">
        <f>E21</f>
        <v>Forvia CZ, s.r.o.</v>
      </c>
      <c r="K51" s="23"/>
    </row>
    <row r="52" spans="2:47" s="1" customFormat="1" ht="14.45" customHeight="1">
      <c r="B52" s="21"/>
      <c r="C52" s="20" t="s">
        <v>30</v>
      </c>
      <c r="D52" s="22"/>
      <c r="E52" s="22"/>
      <c r="F52" s="19" t="str">
        <f>IF(E18="","",E18)</f>
        <v/>
      </c>
      <c r="G52" s="22"/>
      <c r="H52" s="22"/>
      <c r="I52" s="49"/>
      <c r="J52" s="22"/>
      <c r="K52" s="23"/>
    </row>
    <row r="53" spans="2:47" s="1" customFormat="1" ht="10.35" customHeight="1">
      <c r="B53" s="21"/>
      <c r="C53" s="22"/>
      <c r="D53" s="22"/>
      <c r="E53" s="22"/>
      <c r="F53" s="22"/>
      <c r="G53" s="22"/>
      <c r="H53" s="22"/>
      <c r="I53" s="49"/>
      <c r="J53" s="22"/>
      <c r="K53" s="23"/>
    </row>
    <row r="54" spans="2:47" s="1" customFormat="1" ht="29.25" customHeight="1">
      <c r="B54" s="21"/>
      <c r="C54" s="73" t="s">
        <v>94</v>
      </c>
      <c r="D54" s="63"/>
      <c r="E54" s="63"/>
      <c r="F54" s="63"/>
      <c r="G54" s="63"/>
      <c r="H54" s="63"/>
      <c r="I54" s="74"/>
      <c r="J54" s="75" t="s">
        <v>95</v>
      </c>
      <c r="K54" s="76"/>
    </row>
    <row r="55" spans="2:47" s="1" customFormat="1" ht="10.35" customHeight="1">
      <c r="B55" s="21"/>
      <c r="C55" s="22"/>
      <c r="D55" s="22"/>
      <c r="E55" s="22"/>
      <c r="F55" s="22"/>
      <c r="G55" s="22"/>
      <c r="H55" s="22"/>
      <c r="I55" s="49"/>
      <c r="J55" s="22"/>
      <c r="K55" s="23"/>
    </row>
    <row r="56" spans="2:47" s="1" customFormat="1" ht="29.25" customHeight="1">
      <c r="B56" s="21"/>
      <c r="C56" s="77" t="s">
        <v>96</v>
      </c>
      <c r="D56" s="22"/>
      <c r="E56" s="22"/>
      <c r="F56" s="22"/>
      <c r="G56" s="22"/>
      <c r="H56" s="22"/>
      <c r="I56" s="49"/>
      <c r="J56" s="59">
        <f>J78</f>
        <v>0</v>
      </c>
      <c r="K56" s="23"/>
      <c r="AU56" s="10" t="s">
        <v>97</v>
      </c>
    </row>
    <row r="57" spans="2:47" s="3" customFormat="1" ht="24.95" customHeight="1">
      <c r="B57" s="78"/>
      <c r="C57" s="79"/>
      <c r="D57" s="80" t="s">
        <v>98</v>
      </c>
      <c r="E57" s="81"/>
      <c r="F57" s="81"/>
      <c r="G57" s="81"/>
      <c r="H57" s="81"/>
      <c r="I57" s="82"/>
      <c r="J57" s="83">
        <f>J79</f>
        <v>0</v>
      </c>
      <c r="K57" s="84"/>
    </row>
    <row r="58" spans="2:47" s="4" customFormat="1" ht="19.899999999999999" customHeight="1">
      <c r="B58" s="85"/>
      <c r="C58" s="86"/>
      <c r="D58" s="87" t="s">
        <v>104</v>
      </c>
      <c r="E58" s="88"/>
      <c r="F58" s="88"/>
      <c r="G58" s="88"/>
      <c r="H58" s="88"/>
      <c r="I58" s="89"/>
      <c r="J58" s="90">
        <f>J80</f>
        <v>0</v>
      </c>
      <c r="K58" s="91"/>
    </row>
    <row r="59" spans="2:47" s="1" customFormat="1" ht="21.75" customHeight="1">
      <c r="B59" s="21"/>
      <c r="C59" s="22"/>
      <c r="D59" s="22"/>
      <c r="E59" s="22"/>
      <c r="F59" s="22"/>
      <c r="G59" s="22"/>
      <c r="H59" s="22"/>
      <c r="I59" s="49"/>
      <c r="J59" s="22"/>
      <c r="K59" s="23"/>
    </row>
    <row r="60" spans="2:47" s="1" customFormat="1" ht="6.95" customHeight="1">
      <c r="B60" s="26"/>
      <c r="C60" s="27"/>
      <c r="D60" s="27"/>
      <c r="E60" s="27"/>
      <c r="F60" s="27"/>
      <c r="G60" s="27"/>
      <c r="H60" s="27"/>
      <c r="I60" s="70"/>
      <c r="J60" s="27"/>
      <c r="K60" s="28"/>
    </row>
    <row r="64" spans="2:47" s="1" customFormat="1" ht="6.95" customHeight="1">
      <c r="B64" s="29"/>
      <c r="C64" s="30"/>
      <c r="D64" s="30"/>
      <c r="E64" s="30"/>
      <c r="F64" s="30"/>
      <c r="G64" s="30"/>
      <c r="H64" s="30"/>
      <c r="I64" s="71"/>
      <c r="J64" s="30"/>
      <c r="K64" s="30"/>
      <c r="L64" s="21"/>
    </row>
    <row r="65" spans="2:63" s="1" customFormat="1" ht="36.950000000000003" customHeight="1">
      <c r="B65" s="21"/>
      <c r="C65" s="31" t="s">
        <v>105</v>
      </c>
      <c r="L65" s="21"/>
    </row>
    <row r="66" spans="2:63" s="1" customFormat="1" ht="6.95" customHeight="1">
      <c r="B66" s="21"/>
      <c r="L66" s="21"/>
    </row>
    <row r="67" spans="2:63" s="1" customFormat="1" ht="14.45" customHeight="1">
      <c r="B67" s="21"/>
      <c r="C67" s="32" t="s">
        <v>19</v>
      </c>
      <c r="L67" s="21"/>
    </row>
    <row r="68" spans="2:63" s="1" customFormat="1" ht="22.5" customHeight="1">
      <c r="B68" s="21"/>
      <c r="E68" s="154" t="str">
        <f>E7</f>
        <v>III/32916 Poděbrady, ul. Revoluční - SO101</v>
      </c>
      <c r="F68" s="155"/>
      <c r="G68" s="155"/>
      <c r="H68" s="155"/>
      <c r="L68" s="21"/>
    </row>
    <row r="69" spans="2:63" s="1" customFormat="1" ht="14.45" customHeight="1">
      <c r="B69" s="21"/>
      <c r="C69" s="32" t="s">
        <v>91</v>
      </c>
      <c r="L69" s="21"/>
    </row>
    <row r="70" spans="2:63" s="1" customFormat="1" ht="23.25" customHeight="1">
      <c r="B70" s="21"/>
      <c r="E70" s="156" t="str">
        <f>E9</f>
        <v>00 - Všeobecné podmínky</v>
      </c>
      <c r="F70" s="157"/>
      <c r="G70" s="157"/>
      <c r="H70" s="157"/>
      <c r="L70" s="21"/>
    </row>
    <row r="71" spans="2:63" s="1" customFormat="1" ht="6.95" customHeight="1">
      <c r="B71" s="21"/>
      <c r="L71" s="21"/>
    </row>
    <row r="72" spans="2:63" s="1" customFormat="1" ht="18" customHeight="1">
      <c r="B72" s="21"/>
      <c r="C72" s="32" t="s">
        <v>23</v>
      </c>
      <c r="F72" s="92" t="str">
        <f>F12</f>
        <v xml:space="preserve"> </v>
      </c>
      <c r="I72" s="93" t="s">
        <v>25</v>
      </c>
      <c r="J72" s="33" t="str">
        <f>IF(J12="","",J12)</f>
        <v>10. 8. 2017</v>
      </c>
      <c r="L72" s="21"/>
    </row>
    <row r="73" spans="2:63" s="1" customFormat="1" ht="6.95" customHeight="1">
      <c r="B73" s="21"/>
      <c r="L73" s="21"/>
    </row>
    <row r="74" spans="2:63" s="1" customFormat="1" ht="15">
      <c r="B74" s="21"/>
      <c r="C74" s="32" t="s">
        <v>27</v>
      </c>
      <c r="F74" s="92" t="str">
        <f>E15</f>
        <v xml:space="preserve"> </v>
      </c>
      <c r="I74" s="93" t="s">
        <v>32</v>
      </c>
      <c r="J74" s="92" t="str">
        <f>E21</f>
        <v>Forvia CZ, s.r.o.</v>
      </c>
      <c r="L74" s="21"/>
    </row>
    <row r="75" spans="2:63" s="1" customFormat="1" ht="14.45" customHeight="1">
      <c r="B75" s="21"/>
      <c r="C75" s="32" t="s">
        <v>30</v>
      </c>
      <c r="F75" s="92" t="str">
        <f>IF(E18="","",E18)</f>
        <v/>
      </c>
      <c r="L75" s="21"/>
    </row>
    <row r="76" spans="2:63" s="1" customFormat="1" ht="10.35" customHeight="1">
      <c r="B76" s="21"/>
      <c r="L76" s="21"/>
    </row>
    <row r="77" spans="2:63" s="5" customFormat="1" ht="29.25" customHeight="1">
      <c r="B77" s="94"/>
      <c r="C77" s="95" t="s">
        <v>106</v>
      </c>
      <c r="D77" s="96" t="s">
        <v>56</v>
      </c>
      <c r="E77" s="96" t="s">
        <v>52</v>
      </c>
      <c r="F77" s="96" t="s">
        <v>107</v>
      </c>
      <c r="G77" s="96" t="s">
        <v>108</v>
      </c>
      <c r="H77" s="96" t="s">
        <v>109</v>
      </c>
      <c r="I77" s="97" t="s">
        <v>110</v>
      </c>
      <c r="J77" s="96" t="s">
        <v>95</v>
      </c>
      <c r="K77" s="98" t="s">
        <v>111</v>
      </c>
      <c r="L77" s="94"/>
      <c r="M77" s="37" t="s">
        <v>112</v>
      </c>
      <c r="N77" s="38" t="s">
        <v>41</v>
      </c>
      <c r="O77" s="38" t="s">
        <v>113</v>
      </c>
      <c r="P77" s="38" t="s">
        <v>114</v>
      </c>
      <c r="Q77" s="38" t="s">
        <v>115</v>
      </c>
      <c r="R77" s="38" t="s">
        <v>116</v>
      </c>
      <c r="S77" s="38" t="s">
        <v>117</v>
      </c>
      <c r="T77" s="39" t="s">
        <v>118</v>
      </c>
    </row>
    <row r="78" spans="2:63" s="1" customFormat="1" ht="29.25" customHeight="1">
      <c r="B78" s="21"/>
      <c r="C78" s="41" t="s">
        <v>96</v>
      </c>
      <c r="J78" s="99">
        <f>BK78</f>
        <v>0</v>
      </c>
      <c r="L78" s="21"/>
      <c r="M78" s="40"/>
      <c r="N78" s="34"/>
      <c r="O78" s="34"/>
      <c r="P78" s="100">
        <f>P79</f>
        <v>0</v>
      </c>
      <c r="Q78" s="34"/>
      <c r="R78" s="100">
        <f>R79</f>
        <v>0</v>
      </c>
      <c r="S78" s="34"/>
      <c r="T78" s="101">
        <f>T79</f>
        <v>0</v>
      </c>
      <c r="AT78" s="10" t="s">
        <v>70</v>
      </c>
      <c r="AU78" s="10" t="s">
        <v>97</v>
      </c>
      <c r="BK78" s="102">
        <f>BK79</f>
        <v>0</v>
      </c>
    </row>
    <row r="79" spans="2:63" s="6" customFormat="1" ht="37.35" customHeight="1">
      <c r="B79" s="103"/>
      <c r="D79" s="104" t="s">
        <v>70</v>
      </c>
      <c r="E79" s="105" t="s">
        <v>119</v>
      </c>
      <c r="F79" s="105" t="s">
        <v>120</v>
      </c>
      <c r="I79" s="106"/>
      <c r="J79" s="107">
        <f>BK79</f>
        <v>0</v>
      </c>
      <c r="L79" s="103"/>
      <c r="M79" s="108"/>
      <c r="N79" s="109"/>
      <c r="O79" s="109"/>
      <c r="P79" s="110">
        <f>P80</f>
        <v>0</v>
      </c>
      <c r="Q79" s="109"/>
      <c r="R79" s="110">
        <f>R80</f>
        <v>0</v>
      </c>
      <c r="S79" s="109"/>
      <c r="T79" s="111">
        <f>T80</f>
        <v>0</v>
      </c>
      <c r="AR79" s="104" t="s">
        <v>128</v>
      </c>
      <c r="AT79" s="112" t="s">
        <v>70</v>
      </c>
      <c r="AU79" s="112" t="s">
        <v>71</v>
      </c>
      <c r="AY79" s="104" t="s">
        <v>121</v>
      </c>
      <c r="BK79" s="113">
        <f>BK80</f>
        <v>0</v>
      </c>
    </row>
    <row r="80" spans="2:63" s="6" customFormat="1" ht="19.899999999999999" customHeight="1">
      <c r="B80" s="103"/>
      <c r="D80" s="114" t="s">
        <v>70</v>
      </c>
      <c r="E80" s="115" t="s">
        <v>333</v>
      </c>
      <c r="F80" s="115" t="s">
        <v>334</v>
      </c>
      <c r="I80" s="106"/>
      <c r="J80" s="116">
        <f>BK80</f>
        <v>0</v>
      </c>
      <c r="L80" s="103"/>
      <c r="M80" s="108"/>
      <c r="N80" s="109"/>
      <c r="O80" s="109"/>
      <c r="P80" s="110">
        <f>SUM(P81:P89)</f>
        <v>0</v>
      </c>
      <c r="Q80" s="109"/>
      <c r="R80" s="110">
        <f>SUM(R81:R89)</f>
        <v>0</v>
      </c>
      <c r="S80" s="109"/>
      <c r="T80" s="111">
        <f>SUM(T81:T89)</f>
        <v>0</v>
      </c>
      <c r="AR80" s="104" t="s">
        <v>128</v>
      </c>
      <c r="AT80" s="112" t="s">
        <v>70</v>
      </c>
      <c r="AU80" s="112" t="s">
        <v>79</v>
      </c>
      <c r="AY80" s="104" t="s">
        <v>121</v>
      </c>
      <c r="BK80" s="113">
        <f>SUM(BK81:BK89)</f>
        <v>0</v>
      </c>
    </row>
    <row r="81" spans="2:65" s="1" customFormat="1" ht="22.5" customHeight="1">
      <c r="B81" s="117"/>
      <c r="C81" s="118" t="s">
        <v>79</v>
      </c>
      <c r="D81" s="118" t="s">
        <v>123</v>
      </c>
      <c r="E81" s="119" t="s">
        <v>355</v>
      </c>
      <c r="F81" s="120" t="s">
        <v>356</v>
      </c>
      <c r="G81" s="121" t="s">
        <v>357</v>
      </c>
      <c r="H81" s="122">
        <v>1</v>
      </c>
      <c r="I81" s="123"/>
      <c r="J81" s="124">
        <f>ROUND(I81*H81,2)</f>
        <v>0</v>
      </c>
      <c r="K81" s="120" t="s">
        <v>5</v>
      </c>
      <c r="L81" s="21"/>
      <c r="M81" s="125" t="s">
        <v>5</v>
      </c>
      <c r="N81" s="126" t="s">
        <v>42</v>
      </c>
      <c r="O81" s="22"/>
      <c r="P81" s="127">
        <f>O81*H81</f>
        <v>0</v>
      </c>
      <c r="Q81" s="127">
        <v>0</v>
      </c>
      <c r="R81" s="127">
        <f>Q81*H81</f>
        <v>0</v>
      </c>
      <c r="S81" s="127">
        <v>0</v>
      </c>
      <c r="T81" s="128">
        <f>S81*H81</f>
        <v>0</v>
      </c>
      <c r="AR81" s="10" t="s">
        <v>338</v>
      </c>
      <c r="AT81" s="10" t="s">
        <v>123</v>
      </c>
      <c r="AU81" s="10" t="s">
        <v>81</v>
      </c>
      <c r="AY81" s="10" t="s">
        <v>121</v>
      </c>
      <c r="BE81" s="129">
        <f>IF(N81="základní",J81,0)</f>
        <v>0</v>
      </c>
      <c r="BF81" s="129">
        <f>IF(N81="snížená",J81,0)</f>
        <v>0</v>
      </c>
      <c r="BG81" s="129">
        <f>IF(N81="zákl. přenesená",J81,0)</f>
        <v>0</v>
      </c>
      <c r="BH81" s="129">
        <f>IF(N81="sníž. přenesená",J81,0)</f>
        <v>0</v>
      </c>
      <c r="BI81" s="129">
        <f>IF(N81="nulová",J81,0)</f>
        <v>0</v>
      </c>
      <c r="BJ81" s="10" t="s">
        <v>79</v>
      </c>
      <c r="BK81" s="129">
        <f>ROUND(I81*H81,2)</f>
        <v>0</v>
      </c>
      <c r="BL81" s="10" t="s">
        <v>338</v>
      </c>
      <c r="BM81" s="10" t="s">
        <v>358</v>
      </c>
    </row>
    <row r="82" spans="2:65" s="1" customFormat="1" ht="31.5" customHeight="1">
      <c r="B82" s="117"/>
      <c r="C82" s="118" t="s">
        <v>81</v>
      </c>
      <c r="D82" s="118" t="s">
        <v>123</v>
      </c>
      <c r="E82" s="119" t="s">
        <v>359</v>
      </c>
      <c r="F82" s="120" t="s">
        <v>360</v>
      </c>
      <c r="G82" s="121" t="s">
        <v>361</v>
      </c>
      <c r="H82" s="122">
        <v>1</v>
      </c>
      <c r="I82" s="123"/>
      <c r="J82" s="124">
        <f>ROUND(I82*H82,2)</f>
        <v>0</v>
      </c>
      <c r="K82" s="120" t="s">
        <v>5</v>
      </c>
      <c r="L82" s="21"/>
      <c r="M82" s="125" t="s">
        <v>5</v>
      </c>
      <c r="N82" s="126" t="s">
        <v>42</v>
      </c>
      <c r="O82" s="22"/>
      <c r="P82" s="127">
        <f>O82*H82</f>
        <v>0</v>
      </c>
      <c r="Q82" s="127">
        <v>0</v>
      </c>
      <c r="R82" s="127">
        <f>Q82*H82</f>
        <v>0</v>
      </c>
      <c r="S82" s="127">
        <v>0</v>
      </c>
      <c r="T82" s="128">
        <f>S82*H82</f>
        <v>0</v>
      </c>
      <c r="AR82" s="10" t="s">
        <v>338</v>
      </c>
      <c r="AT82" s="10" t="s">
        <v>123</v>
      </c>
      <c r="AU82" s="10" t="s">
        <v>81</v>
      </c>
      <c r="AY82" s="10" t="s">
        <v>121</v>
      </c>
      <c r="BE82" s="129">
        <f>IF(N82="základní",J82,0)</f>
        <v>0</v>
      </c>
      <c r="BF82" s="129">
        <f>IF(N82="snížená",J82,0)</f>
        <v>0</v>
      </c>
      <c r="BG82" s="129">
        <f>IF(N82="zákl. přenesená",J82,0)</f>
        <v>0</v>
      </c>
      <c r="BH82" s="129">
        <f>IF(N82="sníž. přenesená",J82,0)</f>
        <v>0</v>
      </c>
      <c r="BI82" s="129">
        <f>IF(N82="nulová",J82,0)</f>
        <v>0</v>
      </c>
      <c r="BJ82" s="10" t="s">
        <v>79</v>
      </c>
      <c r="BK82" s="129">
        <f>ROUND(I82*H82,2)</f>
        <v>0</v>
      </c>
      <c r="BL82" s="10" t="s">
        <v>338</v>
      </c>
      <c r="BM82" s="10" t="s">
        <v>362</v>
      </c>
    </row>
    <row r="83" spans="2:65" s="1" customFormat="1" ht="31.5" customHeight="1">
      <c r="B83" s="117"/>
      <c r="C83" s="118" t="s">
        <v>141</v>
      </c>
      <c r="D83" s="118" t="s">
        <v>123</v>
      </c>
      <c r="E83" s="119" t="s">
        <v>363</v>
      </c>
      <c r="F83" s="120" t="s">
        <v>364</v>
      </c>
      <c r="G83" s="121" t="s">
        <v>361</v>
      </c>
      <c r="H83" s="122">
        <v>1</v>
      </c>
      <c r="I83" s="123"/>
      <c r="J83" s="124">
        <f>ROUND(I83*H83,2)</f>
        <v>0</v>
      </c>
      <c r="K83" s="120" t="s">
        <v>127</v>
      </c>
      <c r="L83" s="21"/>
      <c r="M83" s="125" t="s">
        <v>5</v>
      </c>
      <c r="N83" s="126" t="s">
        <v>42</v>
      </c>
      <c r="O83" s="22"/>
      <c r="P83" s="127">
        <f>O83*H83</f>
        <v>0</v>
      </c>
      <c r="Q83" s="127">
        <v>0</v>
      </c>
      <c r="R83" s="127">
        <f>Q83*H83</f>
        <v>0</v>
      </c>
      <c r="S83" s="127">
        <v>0</v>
      </c>
      <c r="T83" s="128">
        <f>S83*H83</f>
        <v>0</v>
      </c>
      <c r="AR83" s="10" t="s">
        <v>338</v>
      </c>
      <c r="AT83" s="10" t="s">
        <v>123</v>
      </c>
      <c r="AU83" s="10" t="s">
        <v>81</v>
      </c>
      <c r="AY83" s="10" t="s">
        <v>121</v>
      </c>
      <c r="BE83" s="129">
        <f>IF(N83="základní",J83,0)</f>
        <v>0</v>
      </c>
      <c r="BF83" s="129">
        <f>IF(N83="snížená",J83,0)</f>
        <v>0</v>
      </c>
      <c r="BG83" s="129">
        <f>IF(N83="zákl. přenesená",J83,0)</f>
        <v>0</v>
      </c>
      <c r="BH83" s="129">
        <f>IF(N83="sníž. přenesená",J83,0)</f>
        <v>0</v>
      </c>
      <c r="BI83" s="129">
        <f>IF(N83="nulová",J83,0)</f>
        <v>0</v>
      </c>
      <c r="BJ83" s="10" t="s">
        <v>79</v>
      </c>
      <c r="BK83" s="129">
        <f>ROUND(I83*H83,2)</f>
        <v>0</v>
      </c>
      <c r="BL83" s="10" t="s">
        <v>338</v>
      </c>
      <c r="BM83" s="10" t="s">
        <v>365</v>
      </c>
    </row>
    <row r="84" spans="2:65" s="1" customFormat="1" ht="57" customHeight="1">
      <c r="B84" s="117"/>
      <c r="C84" s="118" t="s">
        <v>128</v>
      </c>
      <c r="D84" s="118" t="s">
        <v>123</v>
      </c>
      <c r="E84" s="119" t="s">
        <v>366</v>
      </c>
      <c r="F84" s="120" t="s">
        <v>367</v>
      </c>
      <c r="G84" s="121" t="s">
        <v>361</v>
      </c>
      <c r="H84" s="122">
        <v>1</v>
      </c>
      <c r="I84" s="123"/>
      <c r="J84" s="124">
        <f>ROUND(I84*H84,2)</f>
        <v>0</v>
      </c>
      <c r="K84" s="120" t="s">
        <v>127</v>
      </c>
      <c r="L84" s="21"/>
      <c r="M84" s="125" t="s">
        <v>5</v>
      </c>
      <c r="N84" s="126" t="s">
        <v>42</v>
      </c>
      <c r="O84" s="22"/>
      <c r="P84" s="127">
        <f>O84*H84</f>
        <v>0</v>
      </c>
      <c r="Q84" s="127">
        <v>0</v>
      </c>
      <c r="R84" s="127">
        <f>Q84*H84</f>
        <v>0</v>
      </c>
      <c r="S84" s="127">
        <v>0</v>
      </c>
      <c r="T84" s="128">
        <f>S84*H84</f>
        <v>0</v>
      </c>
      <c r="AR84" s="10" t="s">
        <v>338</v>
      </c>
      <c r="AT84" s="10" t="s">
        <v>123</v>
      </c>
      <c r="AU84" s="10" t="s">
        <v>81</v>
      </c>
      <c r="AY84" s="10" t="s">
        <v>121</v>
      </c>
      <c r="BE84" s="129">
        <f>IF(N84="základní",J84,0)</f>
        <v>0</v>
      </c>
      <c r="BF84" s="129">
        <f>IF(N84="snížená",J84,0)</f>
        <v>0</v>
      </c>
      <c r="BG84" s="129">
        <f>IF(N84="zákl. přenesená",J84,0)</f>
        <v>0</v>
      </c>
      <c r="BH84" s="129">
        <f>IF(N84="sníž. přenesená",J84,0)</f>
        <v>0</v>
      </c>
      <c r="BI84" s="129">
        <f>IF(N84="nulová",J84,0)</f>
        <v>0</v>
      </c>
      <c r="BJ84" s="10" t="s">
        <v>79</v>
      </c>
      <c r="BK84" s="129">
        <f>ROUND(I84*H84,2)</f>
        <v>0</v>
      </c>
      <c r="BL84" s="10" t="s">
        <v>338</v>
      </c>
      <c r="BM84" s="10" t="s">
        <v>368</v>
      </c>
    </row>
    <row r="85" spans="2:65" s="1" customFormat="1" ht="27">
      <c r="B85" s="21"/>
      <c r="D85" s="142" t="s">
        <v>130</v>
      </c>
      <c r="F85" s="149" t="s">
        <v>369</v>
      </c>
      <c r="I85" s="132"/>
      <c r="L85" s="21"/>
      <c r="M85" s="133"/>
      <c r="N85" s="22"/>
      <c r="O85" s="22"/>
      <c r="P85" s="22"/>
      <c r="Q85" s="22"/>
      <c r="R85" s="22"/>
      <c r="S85" s="22"/>
      <c r="T85" s="35"/>
      <c r="AT85" s="10" t="s">
        <v>130</v>
      </c>
      <c r="AU85" s="10" t="s">
        <v>81</v>
      </c>
    </row>
    <row r="86" spans="2:65" s="1" customFormat="1" ht="31.5" customHeight="1">
      <c r="B86" s="117"/>
      <c r="C86" s="118" t="s">
        <v>152</v>
      </c>
      <c r="D86" s="118" t="s">
        <v>123</v>
      </c>
      <c r="E86" s="119" t="s">
        <v>370</v>
      </c>
      <c r="F86" s="120" t="s">
        <v>371</v>
      </c>
      <c r="G86" s="121" t="s">
        <v>285</v>
      </c>
      <c r="H86" s="122">
        <v>1</v>
      </c>
      <c r="I86" s="123"/>
      <c r="J86" s="124">
        <f>ROUND(I86*H86,2)</f>
        <v>0</v>
      </c>
      <c r="K86" s="120" t="s">
        <v>127</v>
      </c>
      <c r="L86" s="21"/>
      <c r="M86" s="125" t="s">
        <v>5</v>
      </c>
      <c r="N86" s="126" t="s">
        <v>42</v>
      </c>
      <c r="O86" s="22"/>
      <c r="P86" s="127">
        <f>O86*H86</f>
        <v>0</v>
      </c>
      <c r="Q86" s="127">
        <v>0</v>
      </c>
      <c r="R86" s="127">
        <f>Q86*H86</f>
        <v>0</v>
      </c>
      <c r="S86" s="127">
        <v>0</v>
      </c>
      <c r="T86" s="128">
        <f>S86*H86</f>
        <v>0</v>
      </c>
      <c r="AR86" s="10" t="s">
        <v>338</v>
      </c>
      <c r="AT86" s="10" t="s">
        <v>123</v>
      </c>
      <c r="AU86" s="10" t="s">
        <v>81</v>
      </c>
      <c r="AY86" s="10" t="s">
        <v>121</v>
      </c>
      <c r="BE86" s="129">
        <f>IF(N86="základní",J86,0)</f>
        <v>0</v>
      </c>
      <c r="BF86" s="129">
        <f>IF(N86="snížená",J86,0)</f>
        <v>0</v>
      </c>
      <c r="BG86" s="129">
        <f>IF(N86="zákl. přenesená",J86,0)</f>
        <v>0</v>
      </c>
      <c r="BH86" s="129">
        <f>IF(N86="sníž. přenesená",J86,0)</f>
        <v>0</v>
      </c>
      <c r="BI86" s="129">
        <f>IF(N86="nulová",J86,0)</f>
        <v>0</v>
      </c>
      <c r="BJ86" s="10" t="s">
        <v>79</v>
      </c>
      <c r="BK86" s="129">
        <f>ROUND(I86*H86,2)</f>
        <v>0</v>
      </c>
      <c r="BL86" s="10" t="s">
        <v>338</v>
      </c>
      <c r="BM86" s="10" t="s">
        <v>372</v>
      </c>
    </row>
    <row r="87" spans="2:65" s="1" customFormat="1" ht="31.5" customHeight="1">
      <c r="B87" s="117"/>
      <c r="C87" s="118" t="s">
        <v>157</v>
      </c>
      <c r="D87" s="118" t="s">
        <v>123</v>
      </c>
      <c r="E87" s="119" t="s">
        <v>373</v>
      </c>
      <c r="F87" s="120" t="s">
        <v>371</v>
      </c>
      <c r="G87" s="121" t="s">
        <v>361</v>
      </c>
      <c r="H87" s="122">
        <v>1</v>
      </c>
      <c r="I87" s="123"/>
      <c r="J87" s="124">
        <f>ROUND(I87*H87,2)</f>
        <v>0</v>
      </c>
      <c r="K87" s="120" t="s">
        <v>127</v>
      </c>
      <c r="L87" s="21"/>
      <c r="M87" s="125" t="s">
        <v>5</v>
      </c>
      <c r="N87" s="126" t="s">
        <v>42</v>
      </c>
      <c r="O87" s="22"/>
      <c r="P87" s="127">
        <f>O87*H87</f>
        <v>0</v>
      </c>
      <c r="Q87" s="127">
        <v>0</v>
      </c>
      <c r="R87" s="127">
        <f>Q87*H87</f>
        <v>0</v>
      </c>
      <c r="S87" s="127">
        <v>0</v>
      </c>
      <c r="T87" s="128">
        <f>S87*H87</f>
        <v>0</v>
      </c>
      <c r="AR87" s="10" t="s">
        <v>338</v>
      </c>
      <c r="AT87" s="10" t="s">
        <v>123</v>
      </c>
      <c r="AU87" s="10" t="s">
        <v>81</v>
      </c>
      <c r="AY87" s="10" t="s">
        <v>121</v>
      </c>
      <c r="BE87" s="129">
        <f>IF(N87="základní",J87,0)</f>
        <v>0</v>
      </c>
      <c r="BF87" s="129">
        <f>IF(N87="snížená",J87,0)</f>
        <v>0</v>
      </c>
      <c r="BG87" s="129">
        <f>IF(N87="zákl. přenesená",J87,0)</f>
        <v>0</v>
      </c>
      <c r="BH87" s="129">
        <f>IF(N87="sníž. přenesená",J87,0)</f>
        <v>0</v>
      </c>
      <c r="BI87" s="129">
        <f>IF(N87="nulová",J87,0)</f>
        <v>0</v>
      </c>
      <c r="BJ87" s="10" t="s">
        <v>79</v>
      </c>
      <c r="BK87" s="129">
        <f>ROUND(I87*H87,2)</f>
        <v>0</v>
      </c>
      <c r="BL87" s="10" t="s">
        <v>338</v>
      </c>
      <c r="BM87" s="10" t="s">
        <v>374</v>
      </c>
    </row>
    <row r="88" spans="2:65" s="1" customFormat="1" ht="31.5" customHeight="1">
      <c r="B88" s="117"/>
      <c r="C88" s="118" t="s">
        <v>162</v>
      </c>
      <c r="D88" s="118" t="s">
        <v>123</v>
      </c>
      <c r="E88" s="119" t="s">
        <v>375</v>
      </c>
      <c r="F88" s="120" t="s">
        <v>371</v>
      </c>
      <c r="G88" s="121" t="s">
        <v>361</v>
      </c>
      <c r="H88" s="122">
        <v>1</v>
      </c>
      <c r="I88" s="123"/>
      <c r="J88" s="124">
        <f>ROUND(I88*H88,2)</f>
        <v>0</v>
      </c>
      <c r="K88" s="120" t="s">
        <v>127</v>
      </c>
      <c r="L88" s="21"/>
      <c r="M88" s="125" t="s">
        <v>5</v>
      </c>
      <c r="N88" s="126" t="s">
        <v>42</v>
      </c>
      <c r="O88" s="22"/>
      <c r="P88" s="127">
        <f>O88*H88</f>
        <v>0</v>
      </c>
      <c r="Q88" s="127">
        <v>0</v>
      </c>
      <c r="R88" s="127">
        <f>Q88*H88</f>
        <v>0</v>
      </c>
      <c r="S88" s="127">
        <v>0</v>
      </c>
      <c r="T88" s="128">
        <f>S88*H88</f>
        <v>0</v>
      </c>
      <c r="AR88" s="10" t="s">
        <v>338</v>
      </c>
      <c r="AT88" s="10" t="s">
        <v>123</v>
      </c>
      <c r="AU88" s="10" t="s">
        <v>81</v>
      </c>
      <c r="AY88" s="10" t="s">
        <v>121</v>
      </c>
      <c r="BE88" s="129">
        <f>IF(N88="základní",J88,0)</f>
        <v>0</v>
      </c>
      <c r="BF88" s="129">
        <f>IF(N88="snížená",J88,0)</f>
        <v>0</v>
      </c>
      <c r="BG88" s="129">
        <f>IF(N88="zákl. přenesená",J88,0)</f>
        <v>0</v>
      </c>
      <c r="BH88" s="129">
        <f>IF(N88="sníž. přenesená",J88,0)</f>
        <v>0</v>
      </c>
      <c r="BI88" s="129">
        <f>IF(N88="nulová",J88,0)</f>
        <v>0</v>
      </c>
      <c r="BJ88" s="10" t="s">
        <v>79</v>
      </c>
      <c r="BK88" s="129">
        <f>ROUND(I88*H88,2)</f>
        <v>0</v>
      </c>
      <c r="BL88" s="10" t="s">
        <v>338</v>
      </c>
      <c r="BM88" s="10" t="s">
        <v>376</v>
      </c>
    </row>
    <row r="89" spans="2:65" s="1" customFormat="1" ht="95.25" customHeight="1">
      <c r="B89" s="117"/>
      <c r="C89" s="118" t="s">
        <v>167</v>
      </c>
      <c r="D89" s="118" t="s">
        <v>123</v>
      </c>
      <c r="E89" s="119" t="s">
        <v>377</v>
      </c>
      <c r="F89" s="120" t="s">
        <v>378</v>
      </c>
      <c r="G89" s="121" t="s">
        <v>361</v>
      </c>
      <c r="H89" s="122">
        <v>1</v>
      </c>
      <c r="I89" s="123"/>
      <c r="J89" s="124">
        <f>ROUND(I89*H89,2)</f>
        <v>0</v>
      </c>
      <c r="K89" s="120" t="s">
        <v>127</v>
      </c>
      <c r="L89" s="21"/>
      <c r="M89" s="125" t="s">
        <v>5</v>
      </c>
      <c r="N89" s="150" t="s">
        <v>42</v>
      </c>
      <c r="O89" s="151"/>
      <c r="P89" s="152">
        <f>O89*H89</f>
        <v>0</v>
      </c>
      <c r="Q89" s="152">
        <v>0</v>
      </c>
      <c r="R89" s="152">
        <f>Q89*H89</f>
        <v>0</v>
      </c>
      <c r="S89" s="152">
        <v>0</v>
      </c>
      <c r="T89" s="153">
        <f>S89*H89</f>
        <v>0</v>
      </c>
      <c r="AR89" s="10" t="s">
        <v>338</v>
      </c>
      <c r="AT89" s="10" t="s">
        <v>123</v>
      </c>
      <c r="AU89" s="10" t="s">
        <v>81</v>
      </c>
      <c r="AY89" s="10" t="s">
        <v>121</v>
      </c>
      <c r="BE89" s="129">
        <f>IF(N89="základní",J89,0)</f>
        <v>0</v>
      </c>
      <c r="BF89" s="129">
        <f>IF(N89="snížená",J89,0)</f>
        <v>0</v>
      </c>
      <c r="BG89" s="129">
        <f>IF(N89="zákl. přenesená",J89,0)</f>
        <v>0</v>
      </c>
      <c r="BH89" s="129">
        <f>IF(N89="sníž. přenesená",J89,0)</f>
        <v>0</v>
      </c>
      <c r="BI89" s="129">
        <f>IF(N89="nulová",J89,0)</f>
        <v>0</v>
      </c>
      <c r="BJ89" s="10" t="s">
        <v>79</v>
      </c>
      <c r="BK89" s="129">
        <f>ROUND(I89*H89,2)</f>
        <v>0</v>
      </c>
      <c r="BL89" s="10" t="s">
        <v>338</v>
      </c>
      <c r="BM89" s="10" t="s">
        <v>379</v>
      </c>
    </row>
    <row r="90" spans="2:65" s="1" customFormat="1" ht="6.95" customHeight="1">
      <c r="B90" s="26"/>
      <c r="C90" s="27"/>
      <c r="D90" s="27"/>
      <c r="E90" s="27"/>
      <c r="F90" s="27"/>
      <c r="G90" s="27"/>
      <c r="H90" s="27"/>
      <c r="I90" s="70"/>
      <c r="J90" s="27"/>
      <c r="K90" s="27"/>
      <c r="L90" s="21"/>
    </row>
  </sheetData>
  <autoFilter ref="C77:K8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101 - Komunikace - ul. Re...</vt:lpstr>
      <vt:lpstr>00 - Všeobecné podmínky</vt:lpstr>
      <vt:lpstr>'00 - Všeobecné podmínky'!Názvy_tisku</vt:lpstr>
      <vt:lpstr>'101 - Komunikace - ul. Re...'!Názvy_tisku</vt:lpstr>
      <vt:lpstr>'Rekapitulace stavby'!Názvy_tisku</vt:lpstr>
      <vt:lpstr>'00 - Všeobecné podmínky'!Oblast_tisku</vt:lpstr>
      <vt:lpstr>'101 - Komunikace - ul. Re...'!Oblast_tisku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KERKA-PC\DELL2</dc:creator>
  <cp:lastModifiedBy>DELL2</cp:lastModifiedBy>
  <dcterms:created xsi:type="dcterms:W3CDTF">2017-10-19T10:23:26Z</dcterms:created>
  <dcterms:modified xsi:type="dcterms:W3CDTF">2017-10-19T10:25:47Z</dcterms:modified>
</cp:coreProperties>
</file>